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ВсОШ, 2025-2026\25.09.2025. Астрономия\"/>
    </mc:Choice>
  </mc:AlternateContent>
  <bookViews>
    <workbookView xWindow="0" yWindow="0" windowWidth="20400" windowHeight="7365" tabRatio="743" activeTab="9"/>
  </bookViews>
  <sheets>
    <sheet name="Инструкция" sheetId="10" r:id="rId1"/>
    <sheet name="4 класс" sheetId="18" r:id="rId2"/>
    <sheet name="5 класс" sheetId="5" r:id="rId3"/>
    <sheet name="6 класс" sheetId="13" r:id="rId4"/>
    <sheet name="7 класс" sheetId="12" r:id="rId5"/>
    <sheet name="8 класс" sheetId="14" r:id="rId6"/>
    <sheet name="9 класс" sheetId="15" r:id="rId7"/>
    <sheet name="10 класс" sheetId="16" r:id="rId8"/>
    <sheet name="11 класс" sheetId="17" r:id="rId9"/>
    <sheet name="Сводная" sheetId="11" r:id="rId10"/>
  </sheets>
  <definedNames>
    <definedName name="_xlnm._FilterDatabase" localSheetId="7" hidden="1">'10 класс'!$A$10:$R$10</definedName>
    <definedName name="_xlnm._FilterDatabase" localSheetId="8" hidden="1">'11 класс'!$A$10:$R$10</definedName>
    <definedName name="_xlnm._FilterDatabase" localSheetId="1" hidden="1">'4 класс'!$A$10:$R$10</definedName>
    <definedName name="_xlnm._FilterDatabase" localSheetId="2" hidden="1">'5 класс'!$A$10:$R$10</definedName>
    <definedName name="_xlnm._FilterDatabase" localSheetId="3" hidden="1">'6 класс'!$A$10:$R$10</definedName>
    <definedName name="_xlnm._FilterDatabase" localSheetId="4" hidden="1">'7 класс'!$A$10:$R$10</definedName>
    <definedName name="_xlnm._FilterDatabase" localSheetId="5" hidden="1">'8 класс'!$A$10:$R$10</definedName>
    <definedName name="_xlnm._FilterDatabase" localSheetId="6" hidden="1">'9 класс'!$A$10:$R$10</definedName>
    <definedName name="closed" localSheetId="7">#REF!</definedName>
    <definedName name="closed" localSheetId="8">#REF!</definedName>
    <definedName name="closed" localSheetId="1">#REF!</definedName>
    <definedName name="closed" localSheetId="4">#REF!</definedName>
    <definedName name="closed" localSheetId="5">#REF!</definedName>
    <definedName name="closed" localSheetId="6">#REF!</definedName>
    <definedName name="closed">#REF!</definedName>
    <definedName name="location" localSheetId="7">#REF!</definedName>
    <definedName name="location" localSheetId="8">#REF!</definedName>
    <definedName name="location" localSheetId="1">#REF!</definedName>
    <definedName name="location" localSheetId="4">#REF!</definedName>
    <definedName name="location" localSheetId="5">#REF!</definedName>
    <definedName name="location" localSheetId="6">#REF!</definedName>
    <definedName name="location">#REF!</definedName>
    <definedName name="school_type" localSheetId="7">'10 класс'!$B$2:$B$7</definedName>
    <definedName name="school_type" localSheetId="8">'11 класс'!$B$2:$B$7</definedName>
    <definedName name="school_type" localSheetId="1">'4 класс'!$B$2:$B$7</definedName>
    <definedName name="school_type" localSheetId="2">'5 класс'!$B$2:$B$7</definedName>
    <definedName name="school_type" localSheetId="3">'6 класс'!$B$2:$B$7</definedName>
    <definedName name="school_type" localSheetId="4">'7 класс'!$B$2:$B$7</definedName>
    <definedName name="school_type" localSheetId="5">'8 класс'!$B$2:$B$7</definedName>
    <definedName name="school_type" localSheetId="6">'9 класс'!$B$2:$B$7</definedName>
    <definedName name="school_type">#REF!</definedName>
  </definedNames>
  <calcPr calcId="162913"/>
</workbook>
</file>

<file path=xl/calcChain.xml><?xml version="1.0" encoding="utf-8"?>
<calcChain xmlns="http://schemas.openxmlformats.org/spreadsheetml/2006/main">
  <c r="N25" i="5" l="1"/>
  <c r="K9" i="5"/>
  <c r="L9" i="5" s="1"/>
  <c r="H9" i="5"/>
  <c r="K9" i="13"/>
  <c r="L9" i="13" s="1"/>
  <c r="H9" i="13"/>
  <c r="K9" i="14"/>
  <c r="L9" i="14" s="1"/>
  <c r="H9" i="14"/>
  <c r="O25" i="5" l="1"/>
  <c r="P25" i="5"/>
  <c r="H9" i="18"/>
  <c r="P60" i="18"/>
  <c r="P60" i="12"/>
  <c r="P60" i="17"/>
  <c r="P20" i="18"/>
  <c r="P21" i="18"/>
  <c r="P22" i="18"/>
  <c r="P23" i="18"/>
  <c r="P24" i="18"/>
  <c r="P25" i="18"/>
  <c r="P26" i="18"/>
  <c r="P27" i="18"/>
  <c r="P28" i="18"/>
  <c r="P29" i="18"/>
  <c r="P30" i="18"/>
  <c r="P31" i="18"/>
  <c r="P32" i="18"/>
  <c r="P33" i="18"/>
  <c r="P34" i="18"/>
  <c r="P35" i="18"/>
  <c r="P36" i="18"/>
  <c r="P37" i="18"/>
  <c r="P38" i="18"/>
  <c r="P39" i="18"/>
  <c r="P40" i="18"/>
  <c r="P41" i="18"/>
  <c r="P42" i="18"/>
  <c r="P43" i="18"/>
  <c r="P44" i="18"/>
  <c r="P45" i="18"/>
  <c r="P46" i="18"/>
  <c r="P47" i="18"/>
  <c r="P48" i="18"/>
  <c r="P49" i="18"/>
  <c r="P50" i="18"/>
  <c r="P51" i="18"/>
  <c r="P52" i="18"/>
  <c r="P53" i="18"/>
  <c r="P54" i="18"/>
  <c r="P55" i="18"/>
  <c r="P56" i="18"/>
  <c r="P57" i="18"/>
  <c r="P58" i="18"/>
  <c r="P59" i="18"/>
  <c r="P20" i="5"/>
  <c r="P21" i="5"/>
  <c r="P22" i="5"/>
  <c r="P23" i="5"/>
  <c r="P24" i="5"/>
  <c r="P20" i="12"/>
  <c r="P21" i="12"/>
  <c r="P22" i="12"/>
  <c r="P23" i="12"/>
  <c r="P24" i="12"/>
  <c r="P25" i="12"/>
  <c r="P26" i="12"/>
  <c r="P27" i="12"/>
  <c r="P28" i="12"/>
  <c r="P29" i="12"/>
  <c r="P30" i="12"/>
  <c r="P31" i="12"/>
  <c r="P32" i="12"/>
  <c r="P33" i="12"/>
  <c r="P34" i="12"/>
  <c r="P35" i="12"/>
  <c r="P36" i="12"/>
  <c r="P37" i="12"/>
  <c r="P38" i="12"/>
  <c r="P39" i="12"/>
  <c r="P40" i="12"/>
  <c r="P41" i="12"/>
  <c r="P42" i="12"/>
  <c r="P43" i="12"/>
  <c r="P44" i="12"/>
  <c r="P45" i="12"/>
  <c r="P46" i="12"/>
  <c r="P47" i="12"/>
  <c r="P48" i="12"/>
  <c r="P49" i="12"/>
  <c r="P50" i="12"/>
  <c r="P51" i="12"/>
  <c r="P52" i="12"/>
  <c r="P53" i="12"/>
  <c r="P54" i="12"/>
  <c r="P55" i="12"/>
  <c r="P56" i="12"/>
  <c r="P57" i="12"/>
  <c r="P58" i="12"/>
  <c r="P59" i="12"/>
  <c r="P20" i="14"/>
  <c r="P21" i="14"/>
  <c r="P22" i="14"/>
  <c r="P23" i="14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H9" i="12"/>
  <c r="H9" i="15"/>
  <c r="H9" i="16"/>
  <c r="H9" i="17"/>
  <c r="O60" i="18" l="1"/>
  <c r="N60" i="18"/>
  <c r="O59" i="18"/>
  <c r="N59" i="18"/>
  <c r="O58" i="18"/>
  <c r="N58" i="18"/>
  <c r="O57" i="18"/>
  <c r="N57" i="18"/>
  <c r="O56" i="18"/>
  <c r="N56" i="18"/>
  <c r="O55" i="18"/>
  <c r="N55" i="18"/>
  <c r="O54" i="18"/>
  <c r="N54" i="18"/>
  <c r="O53" i="18"/>
  <c r="N53" i="18"/>
  <c r="O52" i="18"/>
  <c r="N52" i="18"/>
  <c r="O51" i="18"/>
  <c r="N51" i="18"/>
  <c r="O50" i="18"/>
  <c r="N50" i="18"/>
  <c r="O49" i="18"/>
  <c r="N49" i="18"/>
  <c r="O48" i="18"/>
  <c r="N48" i="18"/>
  <c r="O47" i="18"/>
  <c r="N47" i="18"/>
  <c r="O46" i="18"/>
  <c r="N46" i="18"/>
  <c r="O45" i="18"/>
  <c r="N45" i="18"/>
  <c r="O44" i="18"/>
  <c r="N44" i="18"/>
  <c r="O43" i="18"/>
  <c r="N43" i="18"/>
  <c r="O42" i="18"/>
  <c r="N42" i="18"/>
  <c r="O41" i="18"/>
  <c r="N41" i="18"/>
  <c r="O40" i="18"/>
  <c r="N40" i="18"/>
  <c r="O39" i="18"/>
  <c r="N39" i="18"/>
  <c r="O38" i="18"/>
  <c r="N38" i="18"/>
  <c r="O37" i="18"/>
  <c r="N37" i="18"/>
  <c r="O36" i="18"/>
  <c r="N36" i="18"/>
  <c r="O35" i="18"/>
  <c r="N35" i="18"/>
  <c r="O34" i="18"/>
  <c r="N34" i="18"/>
  <c r="O33" i="18"/>
  <c r="N33" i="18"/>
  <c r="O32" i="18"/>
  <c r="N32" i="18"/>
  <c r="O31" i="18"/>
  <c r="N31" i="18"/>
  <c r="O30" i="18"/>
  <c r="N30" i="18"/>
  <c r="O29" i="18"/>
  <c r="N29" i="18"/>
  <c r="O28" i="18"/>
  <c r="N28" i="18"/>
  <c r="O27" i="18"/>
  <c r="N27" i="18"/>
  <c r="O26" i="18"/>
  <c r="N26" i="18"/>
  <c r="O25" i="18"/>
  <c r="N25" i="18"/>
  <c r="O24" i="18"/>
  <c r="N24" i="18"/>
  <c r="O23" i="18"/>
  <c r="N23" i="18"/>
  <c r="O22" i="18"/>
  <c r="N22" i="18"/>
  <c r="O21" i="18"/>
  <c r="N21" i="18"/>
  <c r="O20" i="18"/>
  <c r="N20" i="18"/>
  <c r="O19" i="18"/>
  <c r="N19" i="18"/>
  <c r="O18" i="18"/>
  <c r="N18" i="18"/>
  <c r="N17" i="18"/>
  <c r="N16" i="18"/>
  <c r="N15" i="18"/>
  <c r="N14" i="18"/>
  <c r="N13" i="18"/>
  <c r="N12" i="18"/>
  <c r="N11" i="18"/>
  <c r="K9" i="18"/>
  <c r="P19" i="18" s="1"/>
  <c r="R2" i="18"/>
  <c r="P17" i="18" l="1"/>
  <c r="P18" i="18"/>
  <c r="O17" i="18"/>
  <c r="O15" i="18"/>
  <c r="P16" i="18"/>
  <c r="O16" i="18"/>
  <c r="O14" i="18"/>
  <c r="P15" i="18"/>
  <c r="O11" i="18"/>
  <c r="P14" i="18"/>
  <c r="O13" i="18"/>
  <c r="P12" i="18"/>
  <c r="P13" i="18"/>
  <c r="O12" i="18"/>
  <c r="L9" i="18"/>
  <c r="P11" i="18" s="1"/>
  <c r="R2" i="17"/>
  <c r="R6" i="18" l="1"/>
  <c r="R4" i="18"/>
  <c r="R5" i="18"/>
  <c r="O60" i="17"/>
  <c r="N60" i="17"/>
  <c r="O59" i="17"/>
  <c r="N59" i="17"/>
  <c r="O58" i="17"/>
  <c r="N58" i="17"/>
  <c r="O57" i="17"/>
  <c r="N57" i="17"/>
  <c r="O56" i="17"/>
  <c r="N56" i="17"/>
  <c r="O55" i="17"/>
  <c r="N55" i="17"/>
  <c r="O54" i="17"/>
  <c r="N54" i="17"/>
  <c r="O53" i="17"/>
  <c r="N53" i="17"/>
  <c r="O52" i="17"/>
  <c r="N52" i="17"/>
  <c r="O51" i="17"/>
  <c r="N51" i="17"/>
  <c r="O50" i="17"/>
  <c r="N50" i="17"/>
  <c r="O49" i="17"/>
  <c r="N49" i="17"/>
  <c r="O48" i="17"/>
  <c r="N48" i="17"/>
  <c r="O47" i="17"/>
  <c r="N47" i="17"/>
  <c r="O46" i="17"/>
  <c r="N46" i="17"/>
  <c r="O45" i="17"/>
  <c r="N45" i="17"/>
  <c r="O44" i="17"/>
  <c r="N44" i="17"/>
  <c r="O43" i="17"/>
  <c r="N43" i="17"/>
  <c r="O42" i="17"/>
  <c r="N42" i="17"/>
  <c r="O41" i="17"/>
  <c r="N41" i="17"/>
  <c r="O40" i="17"/>
  <c r="N40" i="17"/>
  <c r="O39" i="17"/>
  <c r="N39" i="17"/>
  <c r="O38" i="17"/>
  <c r="N38" i="17"/>
  <c r="O37" i="17"/>
  <c r="N37" i="17"/>
  <c r="O36" i="17"/>
  <c r="N36" i="17"/>
  <c r="O35" i="17"/>
  <c r="N35" i="17"/>
  <c r="O34" i="17"/>
  <c r="N34" i="17"/>
  <c r="O33" i="17"/>
  <c r="N33" i="17"/>
  <c r="O32" i="17"/>
  <c r="N32" i="17"/>
  <c r="O31" i="17"/>
  <c r="N31" i="17"/>
  <c r="O30" i="17"/>
  <c r="N30" i="17"/>
  <c r="O29" i="17"/>
  <c r="N29" i="17"/>
  <c r="O28" i="17"/>
  <c r="N28" i="17"/>
  <c r="O27" i="17"/>
  <c r="N27" i="17"/>
  <c r="O26" i="17"/>
  <c r="N26" i="17"/>
  <c r="O25" i="17"/>
  <c r="N25" i="17"/>
  <c r="O24" i="17"/>
  <c r="N24" i="17"/>
  <c r="O23" i="17"/>
  <c r="N23" i="17"/>
  <c r="O22" i="17"/>
  <c r="N22" i="17"/>
  <c r="N21" i="17"/>
  <c r="N20" i="17"/>
  <c r="N19" i="17"/>
  <c r="N18" i="17"/>
  <c r="N17" i="17"/>
  <c r="N16" i="17"/>
  <c r="N15" i="17"/>
  <c r="N14" i="17"/>
  <c r="N13" i="17"/>
  <c r="N12" i="17"/>
  <c r="N11" i="17"/>
  <c r="K9" i="17"/>
  <c r="P19" i="17" s="1"/>
  <c r="N16" i="16"/>
  <c r="N15" i="16"/>
  <c r="N14" i="16"/>
  <c r="N13" i="16"/>
  <c r="N12" i="16"/>
  <c r="N11" i="16"/>
  <c r="K9" i="16"/>
  <c r="R2" i="16"/>
  <c r="N25" i="15"/>
  <c r="N24" i="15"/>
  <c r="N23" i="15"/>
  <c r="N22" i="15"/>
  <c r="N21" i="15"/>
  <c r="N20" i="15"/>
  <c r="N19" i="15"/>
  <c r="N18" i="15"/>
  <c r="N17" i="15"/>
  <c r="N16" i="15"/>
  <c r="N15" i="15"/>
  <c r="N14" i="15"/>
  <c r="N13" i="15"/>
  <c r="N12" i="15"/>
  <c r="N11" i="15"/>
  <c r="K9" i="15"/>
  <c r="O23" i="15" s="1"/>
  <c r="R2" i="15"/>
  <c r="O23" i="14"/>
  <c r="N23" i="14"/>
  <c r="O22" i="14"/>
  <c r="N22" i="14"/>
  <c r="N21" i="14"/>
  <c r="N20" i="14"/>
  <c r="N19" i="14"/>
  <c r="N18" i="14"/>
  <c r="N17" i="14"/>
  <c r="N16" i="14"/>
  <c r="N15" i="14"/>
  <c r="N14" i="14"/>
  <c r="N13" i="14"/>
  <c r="N12" i="14"/>
  <c r="N11" i="14"/>
  <c r="R2" i="14"/>
  <c r="N15" i="13"/>
  <c r="N14" i="13"/>
  <c r="N13" i="13"/>
  <c r="N12" i="13"/>
  <c r="N11" i="13"/>
  <c r="R2" i="13"/>
  <c r="O60" i="12"/>
  <c r="N60" i="12"/>
  <c r="O59" i="12"/>
  <c r="N59" i="12"/>
  <c r="O58" i="12"/>
  <c r="N58" i="12"/>
  <c r="O57" i="12"/>
  <c r="N57" i="12"/>
  <c r="O56" i="12"/>
  <c r="N56" i="12"/>
  <c r="O55" i="12"/>
  <c r="N55" i="12"/>
  <c r="O54" i="12"/>
  <c r="N54" i="12"/>
  <c r="O53" i="12"/>
  <c r="N53" i="12"/>
  <c r="O52" i="12"/>
  <c r="N52" i="12"/>
  <c r="O51" i="12"/>
  <c r="N51" i="12"/>
  <c r="O50" i="12"/>
  <c r="N50" i="12"/>
  <c r="O49" i="12"/>
  <c r="N49" i="12"/>
  <c r="O48" i="12"/>
  <c r="N48" i="12"/>
  <c r="O47" i="12"/>
  <c r="N47" i="12"/>
  <c r="O46" i="12"/>
  <c r="N46" i="12"/>
  <c r="O45" i="12"/>
  <c r="N45" i="12"/>
  <c r="O44" i="12"/>
  <c r="N44" i="12"/>
  <c r="O43" i="12"/>
  <c r="N43" i="12"/>
  <c r="O42" i="12"/>
  <c r="N42" i="12"/>
  <c r="O41" i="12"/>
  <c r="N41" i="12"/>
  <c r="O40" i="12"/>
  <c r="N40" i="12"/>
  <c r="O39" i="12"/>
  <c r="N39" i="12"/>
  <c r="O38" i="12"/>
  <c r="N38" i="12"/>
  <c r="O37" i="12"/>
  <c r="N37" i="12"/>
  <c r="O36" i="12"/>
  <c r="N36" i="12"/>
  <c r="O35" i="12"/>
  <c r="N35" i="12"/>
  <c r="O34" i="12"/>
  <c r="N34" i="12"/>
  <c r="O33" i="12"/>
  <c r="N33" i="12"/>
  <c r="O32" i="12"/>
  <c r="N32" i="12"/>
  <c r="O31" i="12"/>
  <c r="N31" i="12"/>
  <c r="O30" i="12"/>
  <c r="N30" i="12"/>
  <c r="O29" i="12"/>
  <c r="N29" i="12"/>
  <c r="O28" i="12"/>
  <c r="N28" i="12"/>
  <c r="O27" i="12"/>
  <c r="N27" i="12"/>
  <c r="O26" i="12"/>
  <c r="N26" i="12"/>
  <c r="O25" i="12"/>
  <c r="N25" i="12"/>
  <c r="O24" i="12"/>
  <c r="N24" i="12"/>
  <c r="O23" i="12"/>
  <c r="N23" i="12"/>
  <c r="O22" i="12"/>
  <c r="N22" i="12"/>
  <c r="N21" i="12"/>
  <c r="N20" i="12"/>
  <c r="N19" i="12"/>
  <c r="N18" i="12"/>
  <c r="N17" i="12"/>
  <c r="N16" i="12"/>
  <c r="N15" i="12"/>
  <c r="N14" i="12"/>
  <c r="N13" i="12"/>
  <c r="N12" i="12"/>
  <c r="N11" i="12"/>
  <c r="K9" i="12"/>
  <c r="R2" i="12"/>
  <c r="N20" i="5"/>
  <c r="N21" i="5"/>
  <c r="N22" i="5"/>
  <c r="N23" i="5"/>
  <c r="N24" i="5"/>
  <c r="N12" i="5"/>
  <c r="N13" i="5"/>
  <c r="N14" i="5"/>
  <c r="N15" i="5"/>
  <c r="N16" i="5"/>
  <c r="N17" i="5"/>
  <c r="N18" i="5"/>
  <c r="N19" i="5"/>
  <c r="N11" i="5"/>
  <c r="O25" i="15" l="1"/>
  <c r="P20" i="15"/>
  <c r="P21" i="15"/>
  <c r="P25" i="15"/>
  <c r="P22" i="15"/>
  <c r="P23" i="15"/>
  <c r="P24" i="15"/>
  <c r="O22" i="15"/>
  <c r="O24" i="15"/>
  <c r="P18" i="15"/>
  <c r="P19" i="15"/>
  <c r="P18" i="12"/>
  <c r="P19" i="12"/>
  <c r="P18" i="14"/>
  <c r="P19" i="14"/>
  <c r="P17" i="17"/>
  <c r="P18" i="17"/>
  <c r="P16" i="16"/>
  <c r="P17" i="15"/>
  <c r="P16" i="12"/>
  <c r="P17" i="12"/>
  <c r="P17" i="14"/>
  <c r="R8" i="18"/>
  <c r="P9" i="18" s="1"/>
  <c r="R9" i="18" s="1"/>
  <c r="P14" i="12"/>
  <c r="P15" i="12"/>
  <c r="P14" i="16"/>
  <c r="P15" i="16"/>
  <c r="P14" i="15"/>
  <c r="P15" i="15"/>
  <c r="P14" i="13"/>
  <c r="P15" i="13"/>
  <c r="P12" i="16"/>
  <c r="P13" i="16"/>
  <c r="P12" i="15"/>
  <c r="P13" i="15"/>
  <c r="P12" i="12"/>
  <c r="P13" i="12"/>
  <c r="P12" i="14"/>
  <c r="P12" i="17"/>
  <c r="P16" i="17"/>
  <c r="P13" i="17"/>
  <c r="P15" i="17"/>
  <c r="P14" i="17"/>
  <c r="O21" i="15"/>
  <c r="O20" i="12"/>
  <c r="O20" i="17"/>
  <c r="L9" i="17"/>
  <c r="P11" i="17" s="1"/>
  <c r="O21" i="17"/>
  <c r="O21" i="14"/>
  <c r="O21" i="12"/>
  <c r="L9" i="12"/>
  <c r="P11" i="12" s="1"/>
  <c r="O15" i="12"/>
  <c r="O11" i="12"/>
  <c r="O19" i="12"/>
  <c r="O14" i="13"/>
  <c r="P11" i="14"/>
  <c r="O13" i="14"/>
  <c r="O17" i="14"/>
  <c r="O14" i="16"/>
  <c r="O19" i="17"/>
  <c r="O11" i="17"/>
  <c r="O13" i="17"/>
  <c r="O15" i="17"/>
  <c r="O17" i="17"/>
  <c r="O14" i="17"/>
  <c r="O18" i="17"/>
  <c r="O12" i="17"/>
  <c r="O16" i="17"/>
  <c r="O13" i="16"/>
  <c r="O12" i="16"/>
  <c r="O16" i="16"/>
  <c r="L9" i="16"/>
  <c r="O11" i="16"/>
  <c r="O15" i="16"/>
  <c r="O12" i="15"/>
  <c r="O16" i="15"/>
  <c r="O20" i="15"/>
  <c r="O14" i="15"/>
  <c r="O18" i="15"/>
  <c r="O13" i="15"/>
  <c r="O17" i="15"/>
  <c r="L9" i="15"/>
  <c r="P11" i="15" s="1"/>
  <c r="O11" i="15"/>
  <c r="O15" i="15"/>
  <c r="O19" i="15"/>
  <c r="O11" i="13"/>
  <c r="O15" i="13"/>
  <c r="O14" i="14"/>
  <c r="O18" i="14"/>
  <c r="O13" i="13"/>
  <c r="O12" i="14"/>
  <c r="O16" i="14"/>
  <c r="O20" i="14"/>
  <c r="O12" i="13"/>
  <c r="O11" i="14"/>
  <c r="O15" i="14"/>
  <c r="O19" i="14"/>
  <c r="O14" i="12"/>
  <c r="O18" i="12"/>
  <c r="O13" i="12"/>
  <c r="O17" i="12"/>
  <c r="O12" i="12"/>
  <c r="O16" i="12"/>
  <c r="C4" i="11"/>
  <c r="P18" i="5" l="1"/>
  <c r="P19" i="5"/>
  <c r="P17" i="5"/>
  <c r="O19" i="5"/>
  <c r="R6" i="14"/>
  <c r="O24" i="5"/>
  <c r="O23" i="5"/>
  <c r="O22" i="5"/>
  <c r="O21" i="5"/>
  <c r="R6" i="17"/>
  <c r="R4" i="15"/>
  <c r="R4" i="12"/>
  <c r="R5" i="12"/>
  <c r="R6" i="12"/>
  <c r="O20" i="5"/>
  <c r="O18" i="5"/>
  <c r="O17" i="5"/>
  <c r="O15" i="5"/>
  <c r="O16" i="5"/>
  <c r="O14" i="5"/>
  <c r="O12" i="5"/>
  <c r="O13" i="5"/>
  <c r="O11" i="5"/>
  <c r="R6" i="16" l="1"/>
  <c r="R6" i="15"/>
  <c r="R6" i="13"/>
  <c r="R4" i="14"/>
  <c r="R5" i="16"/>
  <c r="R4" i="17"/>
  <c r="R5" i="17"/>
  <c r="R4" i="13"/>
  <c r="R8" i="13" s="1"/>
  <c r="P9" i="13" s="1"/>
  <c r="R9" i="13" s="1"/>
  <c r="R4" i="16"/>
  <c r="R8" i="15"/>
  <c r="P9" i="15" s="1"/>
  <c r="R9" i="15" s="1"/>
  <c r="R8" i="12"/>
  <c r="P9" i="12" s="1"/>
  <c r="R9" i="12" s="1"/>
  <c r="R8" i="14" l="1"/>
  <c r="R8" i="16"/>
  <c r="P9" i="16" s="1"/>
  <c r="R9" i="16" s="1"/>
  <c r="R8" i="17"/>
  <c r="P9" i="17" s="1"/>
  <c r="R9" i="17" s="1"/>
  <c r="R4" i="5"/>
  <c r="C5" i="11" s="1"/>
  <c r="C7" i="11"/>
  <c r="P9" i="14" l="1"/>
  <c r="R9" i="14" s="1"/>
  <c r="R8" i="5"/>
  <c r="C9" i="11"/>
  <c r="D10" i="11" s="1"/>
  <c r="C10" i="11" s="1"/>
  <c r="P9" i="5" l="1"/>
  <c r="R9" i="5" s="1"/>
</calcChain>
</file>

<file path=xl/sharedStrings.xml><?xml version="1.0" encoding="utf-8"?>
<sst xmlns="http://schemas.openxmlformats.org/spreadsheetml/2006/main" count="1187" uniqueCount="304">
  <si>
    <t>Предмет олимпиады:</t>
  </si>
  <si>
    <t>Этап:</t>
  </si>
  <si>
    <t>Фамилия</t>
  </si>
  <si>
    <t>Имя</t>
  </si>
  <si>
    <t>Отчество</t>
  </si>
  <si>
    <t>Класс</t>
  </si>
  <si>
    <t>№ п\п</t>
  </si>
  <si>
    <t>Дата проведения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</si>
  <si>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</si>
  <si>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</si>
  <si>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</si>
  <si>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</si>
  <si>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ГО г.Октябрьский</t>
  </si>
  <si>
    <t>Max балл участника:</t>
  </si>
  <si>
    <t>Доля в % от максим. количества баллов</t>
  </si>
  <si>
    <t>Рейтинг</t>
  </si>
  <si>
    <t>Шифр</t>
  </si>
  <si>
    <t>Статус участника (Победитель, Призер, Участник)</t>
  </si>
  <si>
    <t>Ограниченные возможности здоровья (имеются/не имеются)</t>
  </si>
  <si>
    <t>Класс обучения</t>
  </si>
  <si>
    <t>Результат (балл)</t>
  </si>
  <si>
    <t>Муж</t>
  </si>
  <si>
    <t>Жен</t>
  </si>
  <si>
    <t>Состав жюри:</t>
  </si>
  <si>
    <t>Max балл за олимпиаду:</t>
  </si>
  <si>
    <t>Квота на победителей и призеров</t>
  </si>
  <si>
    <t>Заменить статус "призер" на "участник"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</si>
  <si>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</si>
  <si>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</si>
  <si>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</si>
  <si>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</si>
  <si>
    <t>Победители и призеры по предмету</t>
  </si>
  <si>
    <t>Количество участников по классу</t>
  </si>
  <si>
    <t>Победители по классу</t>
  </si>
  <si>
    <t>Призеры по классу</t>
  </si>
  <si>
    <t>Участники по классу</t>
  </si>
  <si>
    <t>Информация о победителях и призерах по предмету</t>
  </si>
  <si>
    <t>РОО/ГОО</t>
  </si>
  <si>
    <t xml:space="preserve">Место работы </t>
  </si>
  <si>
    <t>Дети участников СВО
(да/нет)</t>
  </si>
  <si>
    <t>Дети-сироты и дети, оставшихся без попечения родителей
 (да/ нет)</t>
  </si>
  <si>
    <t>Школьный этап</t>
  </si>
  <si>
    <t>Ранжированный список участников школьного этапа всероссийской олимпиады школьников 
по _ в 4 классах в 2025-2026 учебном году</t>
  </si>
  <si>
    <t>Ранжированный список участников школьного этапа всероссийской олимпиады школьников 
по _ в 7 классах в 2025-2026 учебном году</t>
  </si>
  <si>
    <t>Ранжированный список участников школьного этапа всероссийской олимпиады школьников 
по _ в 9 классах в 2025-2026 учебном году</t>
  </si>
  <si>
    <t>Ранжированный список участников школьного этапа всероссийской олимпиады школьников 
по _ в 11 классах в 2025-2026 учебном году</t>
  </si>
  <si>
    <t>Проходной балл:</t>
  </si>
  <si>
    <t>МБОУ "ТГ №11", Учебный Центр ЭКСПЕРТ</t>
  </si>
  <si>
    <t>астрономия</t>
  </si>
  <si>
    <t>24.09.2025</t>
  </si>
  <si>
    <t>Ранжированный список участников школьного этапа всероссийской олимпиады школьников 
по  астрономии в 10 классах в 2025-2026 учебном году</t>
  </si>
  <si>
    <t>Алымова</t>
  </si>
  <si>
    <t>Дарья</t>
  </si>
  <si>
    <t>Андреевна</t>
  </si>
  <si>
    <t>не имеются</t>
  </si>
  <si>
    <t>нет</t>
  </si>
  <si>
    <t>МБОУ "ТГ №11"</t>
  </si>
  <si>
    <t>sas251032/edu023337/10/2qzqgz38</t>
  </si>
  <si>
    <t>Ткачёв</t>
  </si>
  <si>
    <t>Ярослав</t>
  </si>
  <si>
    <t>Евгеньевич</t>
  </si>
  <si>
    <t>sas251032/edu023337/10/gr63v4z5</t>
  </si>
  <si>
    <t>Писарев</t>
  </si>
  <si>
    <t>Арсений</t>
  </si>
  <si>
    <t>Ильич</t>
  </si>
  <si>
    <t>sas251032/edu023337/10/9wz93qz4</t>
  </si>
  <si>
    <t>Ахуньянов</t>
  </si>
  <si>
    <t>Арслан</t>
  </si>
  <si>
    <t>Артурович</t>
  </si>
  <si>
    <t>sas251032/edu023337/10/w3zr7q65</t>
  </si>
  <si>
    <t>Каримгулова Руфина</t>
  </si>
  <si>
    <t>Самира</t>
  </si>
  <si>
    <t>Шамилевна</t>
  </si>
  <si>
    <t>sas251032/edu023337/10/37z52w64</t>
  </si>
  <si>
    <t>Лаврентьева</t>
  </si>
  <si>
    <t>Ульяна</t>
  </si>
  <si>
    <t>Владиславовна</t>
  </si>
  <si>
    <t>sas251032/edu023337/10/wv62w5z7</t>
  </si>
  <si>
    <t xml:space="preserve">Ответственная за составление протокола </t>
  </si>
  <si>
    <t xml:space="preserve">/Хасанова Л.Ф./ </t>
  </si>
  <si>
    <t>Протокол составлен на основании результатов с платформы "Образовательный центр "Сириус""</t>
  </si>
  <si>
    <t>Юмашева Гузель Ильясовна</t>
  </si>
  <si>
    <t>победитель</t>
  </si>
  <si>
    <t>Астрономия</t>
  </si>
  <si>
    <t>Хасанов</t>
  </si>
  <si>
    <t>Вадим</t>
  </si>
  <si>
    <t>Рустамович</t>
  </si>
  <si>
    <t>9Б</t>
  </si>
  <si>
    <t>sas25932/edu023337/9/w3zr7q65</t>
  </si>
  <si>
    <t>Салимова</t>
  </si>
  <si>
    <t>Алсу</t>
  </si>
  <si>
    <t>Раисовна</t>
  </si>
  <si>
    <t>9А</t>
  </si>
  <si>
    <t>sas25932/edu023337/9/qrzvv4z7</t>
  </si>
  <si>
    <t>Шарафутдинов</t>
  </si>
  <si>
    <t>Ильшатович</t>
  </si>
  <si>
    <t>sas25932/edu023337/9/3wz8g648</t>
  </si>
  <si>
    <t>Валиуллин</t>
  </si>
  <si>
    <t>Айдар</t>
  </si>
  <si>
    <t>Ришатович</t>
  </si>
  <si>
    <t>sas25932/edu023337/9/q9zgrr63</t>
  </si>
  <si>
    <t>Антонов</t>
  </si>
  <si>
    <t>Елисей</t>
  </si>
  <si>
    <t>Яковлевич</t>
  </si>
  <si>
    <t>sas25932/edu023337/9/qrzv7467</t>
  </si>
  <si>
    <t>Газизова</t>
  </si>
  <si>
    <t>Эльза</t>
  </si>
  <si>
    <t>Алмазовна</t>
  </si>
  <si>
    <t>sas25932/edu023337/9/gr63w465</t>
  </si>
  <si>
    <t>Шакиров</t>
  </si>
  <si>
    <t>Рустам</t>
  </si>
  <si>
    <t>Салаватович</t>
  </si>
  <si>
    <t>sas25932/edu023337/9/w3zr2qz5</t>
  </si>
  <si>
    <t>Камалова</t>
  </si>
  <si>
    <t>Зарина</t>
  </si>
  <si>
    <t>Рафисовна</t>
  </si>
  <si>
    <t>sas25932/edu023337/9/8g6745z4</t>
  </si>
  <si>
    <t>Насибуллин</t>
  </si>
  <si>
    <t>Радмир</t>
  </si>
  <si>
    <t>Айдарович</t>
  </si>
  <si>
    <t>sas25932/edu023337/9/qrzv3467</t>
  </si>
  <si>
    <t>Хозиков</t>
  </si>
  <si>
    <t>Станислав</t>
  </si>
  <si>
    <t>Сергеевич</t>
  </si>
  <si>
    <t>sas25932/edu023337/9/9wz95qz4</t>
  </si>
  <si>
    <t>Андреева</t>
  </si>
  <si>
    <t>Ксения</t>
  </si>
  <si>
    <t>Александровна</t>
  </si>
  <si>
    <t>sas25932/edu023337/9/9wz9qz45</t>
  </si>
  <si>
    <t>Шарипова</t>
  </si>
  <si>
    <t>Айгуль</t>
  </si>
  <si>
    <t>Радиковна</t>
  </si>
  <si>
    <t>sas25932/edu023337/9/3wz82gz4</t>
  </si>
  <si>
    <t>Маланичева</t>
  </si>
  <si>
    <t>Софья</t>
  </si>
  <si>
    <t>Сергеевна</t>
  </si>
  <si>
    <t>sas25932/edu023337/9/qrzw38z2</t>
  </si>
  <si>
    <t>Кашапов</t>
  </si>
  <si>
    <t>Тимур</t>
  </si>
  <si>
    <t>sas25932/edu023337/9/wv62w5z7</t>
  </si>
  <si>
    <t>Каррамов</t>
  </si>
  <si>
    <t>Егор</t>
  </si>
  <si>
    <t>Вадимович</t>
  </si>
  <si>
    <t>sas25932/edu023337/9/qrzw58z2</t>
  </si>
  <si>
    <t>Данислам</t>
  </si>
  <si>
    <t>Юмашева Гузель Раисовна</t>
  </si>
  <si>
    <t>призёр</t>
  </si>
  <si>
    <t>Ранжированный список участников школьного этапа всероссийской олимпиады школьников 
по астрономии в 8 классах в 2025-2026 учебном году</t>
  </si>
  <si>
    <t>Сайфулин</t>
  </si>
  <si>
    <t>Абдуррахман</t>
  </si>
  <si>
    <t>Эрикович</t>
  </si>
  <si>
    <t>08.02.2011</t>
  </si>
  <si>
    <t>8Б</t>
  </si>
  <si>
    <t>sas25832/edu023337/8/8g675642</t>
  </si>
  <si>
    <t>Маннанов</t>
  </si>
  <si>
    <t>Ильнур</t>
  </si>
  <si>
    <t>Ильгамович</t>
  </si>
  <si>
    <t>19.07.2011</t>
  </si>
  <si>
    <t>да</t>
  </si>
  <si>
    <t>sas25832/edu023337/8/8g67q564</t>
  </si>
  <si>
    <t>Чернов</t>
  </si>
  <si>
    <t>Алексей</t>
  </si>
  <si>
    <t>Вячеславович</t>
  </si>
  <si>
    <t>06.10.2010</t>
  </si>
  <si>
    <t>8А</t>
  </si>
  <si>
    <t>sas25832/edu023337/8/wv625z73</t>
  </si>
  <si>
    <t>Ильясов</t>
  </si>
  <si>
    <t>Артем</t>
  </si>
  <si>
    <t>Маратович</t>
  </si>
  <si>
    <t>29.10.2011</t>
  </si>
  <si>
    <t>sas25832/edu023337/8/qrzv84z7</t>
  </si>
  <si>
    <t>Тухбатуллин</t>
  </si>
  <si>
    <t>Ролан</t>
  </si>
  <si>
    <t>01.07.2011</t>
  </si>
  <si>
    <t>sas25832/edu023337/8/3wz8rgz4</t>
  </si>
  <si>
    <t>Нагибин</t>
  </si>
  <si>
    <t>Владимирович</t>
  </si>
  <si>
    <t>29.01.2011</t>
  </si>
  <si>
    <t>sas25832/edu023337/8/8vz4rz9g</t>
  </si>
  <si>
    <t>Амирханова</t>
  </si>
  <si>
    <t xml:space="preserve">Милана </t>
  </si>
  <si>
    <t>Ильдаровна</t>
  </si>
  <si>
    <t>10.12.2010</t>
  </si>
  <si>
    <t>sas25832/edu023337/8/37z5wz4v</t>
  </si>
  <si>
    <t>Гильмутянов</t>
  </si>
  <si>
    <t>Ирекович</t>
  </si>
  <si>
    <t>10.07.2011</t>
  </si>
  <si>
    <t>sas25832/edu023337/8/qrzwg8z2</t>
  </si>
  <si>
    <t>Набиуллин</t>
  </si>
  <si>
    <t>Альбертович</t>
  </si>
  <si>
    <t>21.02.2011</t>
  </si>
  <si>
    <t>sas25832/edu023337/8/8vz43r69</t>
  </si>
  <si>
    <t>Сулейманов</t>
  </si>
  <si>
    <t>Александрович</t>
  </si>
  <si>
    <t>09.09.2011</t>
  </si>
  <si>
    <t>sas25832/edu023337/8/qrzw8628</t>
  </si>
  <si>
    <t>Рамиль</t>
  </si>
  <si>
    <t>16.12.2012</t>
  </si>
  <si>
    <t>sas25832/edu023337/8/w3zr7q65</t>
  </si>
  <si>
    <t>Даутов</t>
  </si>
  <si>
    <t>Ильяс</t>
  </si>
  <si>
    <t>20.02.2011</t>
  </si>
  <si>
    <t>sas25832/edu023337/8/wv6295z7</t>
  </si>
  <si>
    <t>Садыков</t>
  </si>
  <si>
    <t>Амир</t>
  </si>
  <si>
    <t>23.08.2011</t>
  </si>
  <si>
    <t>sas25832/edu023337/8/3wz8vgz4</t>
  </si>
  <si>
    <t>ТГ №11</t>
  </si>
  <si>
    <t>Гареев</t>
  </si>
  <si>
    <t>Райхан</t>
  </si>
  <si>
    <t>Русланович</t>
  </si>
  <si>
    <t>01.09.2013</t>
  </si>
  <si>
    <t>6Б</t>
  </si>
  <si>
    <t>sas25632/edu023337/6/qrzww8z2</t>
  </si>
  <si>
    <t>Торгашов</t>
  </si>
  <si>
    <t>Кирилл</t>
  </si>
  <si>
    <t>Павлович</t>
  </si>
  <si>
    <t>05.12.2012</t>
  </si>
  <si>
    <t>6А</t>
  </si>
  <si>
    <t>sas25632/edu023337/6/37z53wz4</t>
  </si>
  <si>
    <t>Галимов</t>
  </si>
  <si>
    <t>Булат</t>
  </si>
  <si>
    <t>29.03.2013</t>
  </si>
  <si>
    <t>sas25632/edu023337/6/q9zggrz3</t>
  </si>
  <si>
    <t>Валеев</t>
  </si>
  <si>
    <t>Денисович</t>
  </si>
  <si>
    <t>13.05.2013</t>
  </si>
  <si>
    <t>sas25632/edu023337/6/w3zr9q65</t>
  </si>
  <si>
    <t>Дивеев</t>
  </si>
  <si>
    <t>Рузилевич</t>
  </si>
  <si>
    <t>16.09.2013</t>
  </si>
  <si>
    <t>sas25632/edu023337/6/2qzq2g63</t>
  </si>
  <si>
    <t>Ранжированный список участников школьного этапа всероссийской олимпиады школьников 
по  астрономии  в 6 классах в 2025-2026 учебном году</t>
  </si>
  <si>
    <t>Дильмухаметова</t>
  </si>
  <si>
    <t>Ильмира</t>
  </si>
  <si>
    <t>01.05.2014</t>
  </si>
  <si>
    <t>5А</t>
  </si>
  <si>
    <t>sas25532/edu023337/5/8vz4wr69</t>
  </si>
  <si>
    <t>Ефимов</t>
  </si>
  <si>
    <t>Степан</t>
  </si>
  <si>
    <t>Артёмович</t>
  </si>
  <si>
    <t>28.09.2014</t>
  </si>
  <si>
    <t>5Б</t>
  </si>
  <si>
    <t>sas25532/edu023337/5/wv62w5z7</t>
  </si>
  <si>
    <t>Фатыкова</t>
  </si>
  <si>
    <t>Кристина</t>
  </si>
  <si>
    <t>Дмитриевна</t>
  </si>
  <si>
    <t>14.03.2014</t>
  </si>
  <si>
    <t>sas25532/edu023337/5/qrzw8628</t>
  </si>
  <si>
    <t>Ченакаев</t>
  </si>
  <si>
    <t>Ансар</t>
  </si>
  <si>
    <t>Ильдарович</t>
  </si>
  <si>
    <t>29.04.2015</t>
  </si>
  <si>
    <t>sas25532/edu023337/5/wv625z73</t>
  </si>
  <si>
    <t>Фаттахетдинов</t>
  </si>
  <si>
    <t>Денис</t>
  </si>
  <si>
    <t>Ильнурович</t>
  </si>
  <si>
    <t>10.01.2014</t>
  </si>
  <si>
    <t>sas25532/edu023337/5/qrzv7467</t>
  </si>
  <si>
    <t>Кречетова</t>
  </si>
  <si>
    <t>Юлия</t>
  </si>
  <si>
    <t>20.11.2014</t>
  </si>
  <si>
    <t>sas25532/edu023337/5/wv6235z7</t>
  </si>
  <si>
    <t>Фаизова</t>
  </si>
  <si>
    <t>Элина</t>
  </si>
  <si>
    <t>Руслановна</t>
  </si>
  <si>
    <t>04.12.2013</t>
  </si>
  <si>
    <t>sas25532/edu023337/5/9wz9gqz4</t>
  </si>
  <si>
    <t>Мансурова</t>
  </si>
  <si>
    <t>Милана</t>
  </si>
  <si>
    <t>Тимуровна</t>
  </si>
  <si>
    <t>22.06.2014</t>
  </si>
  <si>
    <t>sas25532/edu023337/5/wv6295z7</t>
  </si>
  <si>
    <t>Матеева</t>
  </si>
  <si>
    <t>Арина</t>
  </si>
  <si>
    <t>15.11.2014</t>
  </si>
  <si>
    <t>sas25532/edu023337/5/q9zgwrz3</t>
  </si>
  <si>
    <t>Герасименко</t>
  </si>
  <si>
    <t>01.12.2013</t>
  </si>
  <si>
    <t>sas25532/edu023337/5/3wz8g648</t>
  </si>
  <si>
    <t>Старшинова</t>
  </si>
  <si>
    <t>Злата</t>
  </si>
  <si>
    <t>Евгеньевна</t>
  </si>
  <si>
    <t>07.02.2014</t>
  </si>
  <si>
    <t>sas25532/edu023337/5/qrzvr4z7</t>
  </si>
  <si>
    <t>Каримова</t>
  </si>
  <si>
    <t>Валерия</t>
  </si>
  <si>
    <t>Рустэмовна</t>
  </si>
  <si>
    <t>09.12.2013</t>
  </si>
  <si>
    <t>sas25532/edu023337/5/37z52w64</t>
  </si>
  <si>
    <t>Ефремова</t>
  </si>
  <si>
    <t>Мария</t>
  </si>
  <si>
    <t>08.09.2014</t>
  </si>
  <si>
    <t>sas25532/edu023337/5/3wz8rgz4</t>
  </si>
  <si>
    <t>Инсапова</t>
  </si>
  <si>
    <t>Амалия</t>
  </si>
  <si>
    <t>Марселевна</t>
  </si>
  <si>
    <t>27.03.2015</t>
  </si>
  <si>
    <t>sas25532/edu023337/5/qrzwg8z2</t>
  </si>
  <si>
    <t>Шаяхметова</t>
  </si>
  <si>
    <t>Алия</t>
  </si>
  <si>
    <t>Наилевна</t>
  </si>
  <si>
    <t>sas25532/edu023337/5/2qzq9gz3</t>
  </si>
  <si>
    <t>Ранжированный список участников школьного этапа всероссийской олимпиады школьников 
по астрономии в 5 классах в 2025-2026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</si>
</sst>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dd&quot;.&quot;mm&quot;.&quot;yyyy"/>
    <numFmt numFmtId="165" formatCode="[$-419]General"/>
    <numFmt numFmtId="166" formatCode="0.0%"/>
    <numFmt numFmtId="167" formatCode="0.0"/>
    <numFmt numFmtId="168" formatCode="[$-419]dd\.mm\.yyyy"/>
  </numFmts>
  <fonts count="12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0"/>
      <name val="Arial Cyr"/>
      <charset val="204"/>
    </font>
    <font>
      <sz val="10"/>
      <color theme="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1" xfId="0" applyFont="1" applyBorder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9" fontId="4" fillId="0" borderId="0" xfId="0" applyNumberFormat="1" applyFont="1" applyAlignment="1">
      <alignment vertical="center"/>
    </xf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top"/>
    </xf>
    <xf numFmtId="0" fontId="5" fillId="0" borderId="0" xfId="0" applyFont="1" applyFill="1" applyBorder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top"/>
    </xf>
    <xf numFmtId="1" fontId="5" fillId="0" borderId="0" xfId="0" applyNumberFormat="1" applyFont="1" applyAlignment="1">
      <alignment horizontal="center" vertical="center"/>
    </xf>
    <xf numFmtId="9" fontId="6" fillId="0" borderId="0" xfId="2" applyFont="1" applyAlignment="1">
      <alignment horizontal="center" vertical="center"/>
    </xf>
    <xf numFmtId="166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9" fontId="7" fillId="0" borderId="0" xfId="2" applyFont="1" applyAlignment="1">
      <alignment horizontal="center" vertical="center"/>
    </xf>
    <xf numFmtId="1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9" fontId="5" fillId="0" borderId="1" xfId="2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Fill="1" applyBorder="1" applyAlignment="1">
      <alignment horizontal="right" vertical="top"/>
    </xf>
    <xf numFmtId="49" fontId="5" fillId="0" borderId="1" xfId="0" applyNumberFormat="1" applyFont="1" applyBorder="1" applyAlignment="1">
      <alignment horizontal="left" vertical="center"/>
    </xf>
    <xf numFmtId="1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14" fontId="5" fillId="0" borderId="1" xfId="0" applyNumberFormat="1" applyFont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67" fontId="5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2" applyNumberFormat="1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9" fontId="10" fillId="0" borderId="1" xfId="0" applyNumberFormat="1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5" fillId="0" borderId="1" xfId="0" applyNumberFormat="1" applyFont="1" applyBorder="1" applyAlignment="1">
      <alignment vertical="center"/>
    </xf>
    <xf numFmtId="49" fontId="5" fillId="0" borderId="3" xfId="0" applyNumberFormat="1" applyFont="1" applyBorder="1" applyAlignment="1">
      <alignment horizontal="left" vertical="center"/>
    </xf>
    <xf numFmtId="14" fontId="5" fillId="0" borderId="3" xfId="0" applyNumberFormat="1" applyFont="1" applyBorder="1" applyAlignment="1">
      <alignment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vertical="center"/>
    </xf>
    <xf numFmtId="0" fontId="5" fillId="0" borderId="3" xfId="0" applyNumberFormat="1" applyFont="1" applyBorder="1" applyAlignment="1">
      <alignment horizontal="center" vertical="center"/>
    </xf>
    <xf numFmtId="168" fontId="5" fillId="0" borderId="3" xfId="0" applyNumberFormat="1" applyFont="1" applyBorder="1" applyAlignment="1">
      <alignment vertical="center"/>
    </xf>
    <xf numFmtId="165" fontId="5" fillId="0" borderId="3" xfId="0" applyNumberFormat="1" applyFont="1" applyBorder="1" applyAlignment="1">
      <alignment vertical="center"/>
    </xf>
    <xf numFmtId="165" fontId="5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top"/>
    </xf>
  </cellXfs>
  <cellStyles count="3">
    <cellStyle name="Акцент1" xfId="1" builtinId="29" customBuiltin="1"/>
    <cellStyle name="Обычный" xfId="0" builtinId="0"/>
    <cellStyle name="Процентный" xfId="2" builtinId="5"/>
  </cellStyles>
  <dxfs count="28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406675</xdr:colOff>
      <xdr:row>62</xdr:row>
      <xdr:rowOff>19050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27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90" zoomScaleNormal="90" workbookViewId="0">
      <selection activeCell="H9" sqref="H9"/>
    </sheetView>
  </sheetViews>
  <sheetFormatPr defaultRowHeight="12.75" x14ac:dyDescent="0.2"/>
  <sheetData/>
  <pageMargins left="0.25" right="0.25" top="0.75" bottom="0.75" header="0.3" footer="0.3"/>
  <pageSetup paperSize="9" scale="90" fitToHeight="0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"/>
  <sheetViews>
    <sheetView tabSelected="1" workbookViewId="0">
      <selection activeCell="G16" sqref="G16"/>
    </sheetView>
  </sheetViews>
  <sheetFormatPr defaultRowHeight="12.75" x14ac:dyDescent="0.2"/>
  <cols>
    <col min="2" max="2" width="40" bestFit="1" customWidth="1"/>
  </cols>
  <sheetData>
    <row r="2" spans="2:4" x14ac:dyDescent="0.2">
      <c r="B2" s="8" t="s">
        <v>36</v>
      </c>
    </row>
    <row r="4" spans="2:4" s="4" customFormat="1" ht="24" customHeight="1" x14ac:dyDescent="0.2">
      <c r="B4" s="3" t="s">
        <v>27</v>
      </c>
      <c r="C4" s="1">
        <f>SUM('4 класс:11 класс'!R2)</f>
        <v>54</v>
      </c>
    </row>
    <row r="5" spans="2:4" s="4" customFormat="1" ht="24" customHeight="1" x14ac:dyDescent="0.2">
      <c r="B5" s="3" t="s">
        <v>28</v>
      </c>
      <c r="C5" s="1">
        <f>SUM('4 класс:11 класс'!R4)</f>
        <v>5</v>
      </c>
    </row>
    <row r="6" spans="2:4" s="4" customFormat="1" ht="24" customHeight="1" x14ac:dyDescent="0.2">
      <c r="B6" s="3" t="s">
        <v>29</v>
      </c>
      <c r="C6" s="1">
        <v>17</v>
      </c>
    </row>
    <row r="7" spans="2:4" s="4" customFormat="1" ht="24" customHeight="1" x14ac:dyDescent="0.2">
      <c r="B7" s="3" t="s">
        <v>30</v>
      </c>
      <c r="C7" s="1">
        <f>SUM('4 класс:11 класс'!R6)</f>
        <v>32</v>
      </c>
    </row>
    <row r="8" spans="2:4" s="4" customFormat="1" ht="24" customHeight="1" x14ac:dyDescent="0.2">
      <c r="B8" s="3" t="s">
        <v>25</v>
      </c>
      <c r="C8" s="2">
        <v>0.45</v>
      </c>
    </row>
    <row r="9" spans="2:4" s="4" customFormat="1" ht="24" customHeight="1" x14ac:dyDescent="0.2">
      <c r="B9" s="5" t="s">
        <v>31</v>
      </c>
      <c r="C9" s="2">
        <f>(C5+C6)/C4</f>
        <v>0.40740740740740738</v>
      </c>
    </row>
    <row r="10" spans="2:4" s="4" customFormat="1" ht="24" customHeight="1" x14ac:dyDescent="0.2">
      <c r="B10" s="3" t="s">
        <v>26</v>
      </c>
      <c r="C10" s="6">
        <f>IF((C4*D10)&gt;0,(C4*D10),0)</f>
        <v>0</v>
      </c>
      <c r="D10" s="7">
        <f>C9-45%</f>
        <v>-4.2592592592592626E-2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opLeftCell="D5" zoomScaleNormal="100" workbookViewId="0">
      <selection activeCell="P30" sqref="P30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3.42578125" style="10" customWidth="1"/>
    <col min="19" max="16384" width="9.140625" style="10"/>
  </cols>
  <sheetData>
    <row r="1" spans="1:21" x14ac:dyDescent="0.25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pans="1:21" ht="32.25" customHeight="1" x14ac:dyDescent="0.25">
      <c r="B2" s="11"/>
      <c r="C2" s="72" t="s">
        <v>42</v>
      </c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12" t="s">
        <v>32</v>
      </c>
      <c r="R2" s="13">
        <f>COUNTA(M11:M60)</f>
        <v>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/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0</v>
      </c>
    </row>
    <row r="7" spans="1:21" x14ac:dyDescent="0.25">
      <c r="A7" s="49" t="s">
        <v>5</v>
      </c>
      <c r="B7" s="15"/>
      <c r="C7" s="49">
        <v>4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/>
      <c r="F8" s="17"/>
      <c r="M8" s="52"/>
      <c r="Q8" s="22" t="s">
        <v>31</v>
      </c>
      <c r="R8" s="21" t="e">
        <f>(R4+R5)/R2</f>
        <v>#DIV/0!</v>
      </c>
    </row>
    <row r="9" spans="1:21" x14ac:dyDescent="0.25">
      <c r="C9" s="73" t="s">
        <v>24</v>
      </c>
      <c r="D9" s="73"/>
      <c r="E9" s="14"/>
      <c r="G9" s="18" t="s">
        <v>46</v>
      </c>
      <c r="H9" s="56">
        <f>E9/2</f>
        <v>0</v>
      </c>
      <c r="J9" s="23" t="s">
        <v>13</v>
      </c>
      <c r="K9" s="24">
        <f>MAX(M11:M60)</f>
        <v>0</v>
      </c>
      <c r="L9" s="25" t="e">
        <f>IF(K9*100/E9&gt;=50,"победитель","участник")</f>
        <v>#DIV/0!</v>
      </c>
      <c r="M9" s="52"/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/>
      <c r="D11" s="34"/>
      <c r="E11" s="34"/>
      <c r="F11" s="35"/>
      <c r="G11" s="36"/>
      <c r="H11" s="36"/>
      <c r="I11" s="37"/>
      <c r="J11" s="59" t="s">
        <v>47</v>
      </c>
      <c r="K11" s="38"/>
      <c r="L11" s="39"/>
      <c r="M11" s="40"/>
      <c r="N11" s="31" t="str">
        <f t="shared" ref="N11:N60" si="0">IF(M11="","",M11/$E$9)</f>
        <v/>
      </c>
      <c r="O11" s="31" t="str">
        <f t="shared" ref="O11:O60" si="1">IF(M11="","",M11/$K$9)</f>
        <v/>
      </c>
      <c r="P11" s="41" t="str">
        <f>IF(M11="","",IF($K$9=M11,$L$9,IF(M11&gt;=$H$9,"призер","участник")))</f>
        <v/>
      </c>
      <c r="Q11" s="37"/>
      <c r="R11" s="43"/>
    </row>
    <row r="12" spans="1:21" s="32" customFormat="1" ht="12.95" customHeight="1" x14ac:dyDescent="0.2">
      <c r="A12" s="28">
        <v>2</v>
      </c>
      <c r="B12" s="51" t="s">
        <v>12</v>
      </c>
      <c r="C12" s="34"/>
      <c r="D12" s="34"/>
      <c r="E12" s="34"/>
      <c r="F12" s="35"/>
      <c r="G12" s="36"/>
      <c r="H12" s="36"/>
      <c r="I12" s="37"/>
      <c r="J12" s="37" t="s">
        <v>47</v>
      </c>
      <c r="K12" s="38"/>
      <c r="L12" s="39"/>
      <c r="M12" s="40"/>
      <c r="N12" s="31" t="str">
        <f t="shared" si="0"/>
        <v/>
      </c>
      <c r="O12" s="31" t="str">
        <f t="shared" si="1"/>
        <v/>
      </c>
      <c r="P12" s="41" t="str">
        <f t="shared" ref="P12:P59" si="2">IF(M12="","",IF($K$9=M12,$L$9,IF(M12&gt;=$H$9,"призер","участник")))</f>
        <v/>
      </c>
      <c r="Q12" s="37"/>
      <c r="R12" s="43"/>
    </row>
    <row r="13" spans="1:21" x14ac:dyDescent="0.25">
      <c r="A13" s="28">
        <v>3</v>
      </c>
      <c r="B13" s="51" t="s">
        <v>12</v>
      </c>
      <c r="C13" s="34"/>
      <c r="D13" s="34"/>
      <c r="E13" s="34"/>
      <c r="F13" s="44"/>
      <c r="G13" s="36"/>
      <c r="H13" s="36"/>
      <c r="I13" s="45"/>
      <c r="J13" s="37" t="s">
        <v>47</v>
      </c>
      <c r="K13" s="46"/>
      <c r="L13" s="39"/>
      <c r="M13" s="40"/>
      <c r="N13" s="31" t="str">
        <f t="shared" si="0"/>
        <v/>
      </c>
      <c r="O13" s="31" t="str">
        <f t="shared" si="1"/>
        <v/>
      </c>
      <c r="P13" s="41" t="str">
        <f t="shared" si="2"/>
        <v/>
      </c>
      <c r="Q13" s="37"/>
      <c r="R13" s="43"/>
    </row>
    <row r="14" spans="1:21" x14ac:dyDescent="0.25">
      <c r="A14" s="28">
        <v>4</v>
      </c>
      <c r="B14" s="51" t="s">
        <v>12</v>
      </c>
      <c r="C14" s="34"/>
      <c r="D14" s="34"/>
      <c r="E14" s="34"/>
      <c r="F14" s="35"/>
      <c r="G14" s="36"/>
      <c r="H14" s="36"/>
      <c r="I14" s="37"/>
      <c r="J14" s="37" t="s">
        <v>47</v>
      </c>
      <c r="K14" s="38"/>
      <c r="L14" s="39"/>
      <c r="M14" s="40"/>
      <c r="N14" s="31" t="str">
        <f t="shared" si="0"/>
        <v/>
      </c>
      <c r="O14" s="31" t="str">
        <f t="shared" si="1"/>
        <v/>
      </c>
      <c r="P14" s="41" t="str">
        <f t="shared" si="2"/>
        <v/>
      </c>
      <c r="Q14" s="37"/>
      <c r="R14" s="43"/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7"/>
      <c r="J15" s="37" t="s">
        <v>47</v>
      </c>
      <c r="K15" s="38"/>
      <c r="L15" s="39"/>
      <c r="M15" s="40"/>
      <c r="N15" s="31" t="str">
        <f t="shared" si="0"/>
        <v/>
      </c>
      <c r="O15" s="31" t="str">
        <f t="shared" si="1"/>
        <v/>
      </c>
      <c r="P15" s="41" t="str">
        <f t="shared" si="2"/>
        <v/>
      </c>
      <c r="Q15" s="37"/>
      <c r="R15" s="43"/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 t="s">
        <v>47</v>
      </c>
      <c r="K16" s="38"/>
      <c r="L16" s="39"/>
      <c r="M16" s="40"/>
      <c r="N16" s="31" t="str">
        <f t="shared" si="0"/>
        <v/>
      </c>
      <c r="O16" s="31" t="str">
        <f t="shared" si="1"/>
        <v/>
      </c>
      <c r="P16" s="41" t="str">
        <f t="shared" si="2"/>
        <v/>
      </c>
      <c r="Q16" s="37"/>
      <c r="R16" s="43"/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 t="s">
        <v>47</v>
      </c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/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 t="s">
        <v>47</v>
      </c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si="0"/>
        <v/>
      </c>
      <c r="O43" s="31" t="str">
        <f t="shared" si="1"/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0"/>
        <v/>
      </c>
      <c r="O44" s="31" t="str">
        <f t="shared" si="1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0"/>
        <v/>
      </c>
      <c r="O45" s="31" t="str">
        <f t="shared" si="1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0"/>
        <v/>
      </c>
      <c r="O46" s="31" t="str">
        <f t="shared" si="1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0"/>
        <v/>
      </c>
      <c r="O47" s="31" t="str">
        <f t="shared" si="1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0"/>
        <v/>
      </c>
      <c r="O48" s="31" t="str">
        <f t="shared" si="1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0"/>
        <v/>
      </c>
      <c r="O49" s="31" t="str">
        <f t="shared" si="1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0"/>
        <v/>
      </c>
      <c r="O50" s="31" t="str">
        <f t="shared" si="1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0"/>
        <v/>
      </c>
      <c r="O51" s="31" t="str">
        <f t="shared" si="1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0"/>
        <v/>
      </c>
      <c r="O52" s="31" t="str">
        <f t="shared" si="1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0"/>
        <v/>
      </c>
      <c r="O53" s="31" t="str">
        <f t="shared" si="1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0"/>
        <v/>
      </c>
      <c r="O54" s="31" t="str">
        <f t="shared" si="1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0"/>
        <v/>
      </c>
      <c r="O55" s="31" t="str">
        <f t="shared" si="1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0"/>
        <v/>
      </c>
      <c r="O56" s="31" t="str">
        <f t="shared" si="1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0"/>
        <v/>
      </c>
      <c r="O57" s="31" t="str">
        <f t="shared" si="1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0"/>
        <v/>
      </c>
      <c r="O58" s="31" t="str">
        <f t="shared" si="1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0"/>
        <v/>
      </c>
      <c r="O59" s="31" t="str">
        <f t="shared" si="1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0"/>
        <v/>
      </c>
      <c r="O60" s="31" t="str">
        <f t="shared" si="1"/>
        <v/>
      </c>
      <c r="P60" s="41" t="str">
        <f>IF(M60="","",IF($K$9=M60,$L$9,IF(M60&gt;=$H$9,"призер","участник")))</f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/>
  <mergeCells count="3">
    <mergeCell ref="A1:R1"/>
    <mergeCell ref="C2:P2"/>
    <mergeCell ref="C9:D9"/>
  </mergeCells>
  <conditionalFormatting sqref="C4">
    <cfRule type="expression" dxfId="27" priority="4" stopIfTrue="1">
      <formula>ISBLANK(C4)</formula>
    </cfRule>
  </conditionalFormatting>
  <conditionalFormatting sqref="C5">
    <cfRule type="expression" dxfId="26" priority="3" stopIfTrue="1">
      <formula>ISBLANK(C5)</formula>
    </cfRule>
  </conditionalFormatting>
  <conditionalFormatting sqref="C8">
    <cfRule type="expression" dxfId="25" priority="2" stopIfTrue="1">
      <formula>ISBLANK(C8)</formula>
    </cfRule>
  </conditionalFormatting>
  <conditionalFormatting sqref="E9">
    <cfRule type="expression" dxfId="24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2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9"/>
  <sheetViews>
    <sheetView topLeftCell="D1" zoomScaleNormal="100" workbookViewId="0">
      <selection activeCell="L13" sqref="L13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pans="1:21" ht="32.25" customHeight="1" x14ac:dyDescent="0.25">
      <c r="B2" s="11"/>
      <c r="C2" s="72" t="s">
        <v>303</v>
      </c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12" t="s">
        <v>32</v>
      </c>
      <c r="R2" s="13">
        <v>15</v>
      </c>
    </row>
    <row r="3" spans="1:21" x14ac:dyDescent="0.25">
      <c r="B3" s="11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12"/>
      <c r="R3" s="13"/>
    </row>
    <row r="4" spans="1:21" x14ac:dyDescent="0.25">
      <c r="A4" s="49" t="s">
        <v>0</v>
      </c>
      <c r="B4" s="15"/>
      <c r="C4" s="49" t="s">
        <v>48</v>
      </c>
      <c r="E4" s="16" t="s">
        <v>21</v>
      </c>
      <c r="F4" s="17"/>
      <c r="Q4" s="18" t="s">
        <v>33</v>
      </c>
      <c r="R4" s="19">
        <f>COUNTIF(P11:P24,"победитель")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v>5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v>9</v>
      </c>
    </row>
    <row r="7" spans="1:21" x14ac:dyDescent="0.25">
      <c r="A7" s="49" t="s">
        <v>5</v>
      </c>
      <c r="B7" s="15"/>
      <c r="C7" s="49">
        <v>5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 t="s">
        <v>49</v>
      </c>
      <c r="F8" s="17"/>
      <c r="M8" s="52"/>
      <c r="Q8" s="22" t="s">
        <v>31</v>
      </c>
      <c r="R8" s="21">
        <f>(R4+R5)/R2</f>
        <v>0.4</v>
      </c>
    </row>
    <row r="9" spans="1:21" x14ac:dyDescent="0.25">
      <c r="C9" s="73" t="s">
        <v>24</v>
      </c>
      <c r="D9" s="73"/>
      <c r="E9" s="14">
        <v>80</v>
      </c>
      <c r="G9" s="18" t="s">
        <v>46</v>
      </c>
      <c r="H9" s="56">
        <f>E9/2</f>
        <v>40</v>
      </c>
      <c r="J9" s="23" t="s">
        <v>13</v>
      </c>
      <c r="K9" s="24">
        <f>MAX(M11:M25)</f>
        <v>40</v>
      </c>
      <c r="L9" s="25" t="str">
        <f>IF(K9*100/E9&gt;=50,"победитель","участник")</f>
        <v>победитель</v>
      </c>
      <c r="M9" s="52"/>
      <c r="P9" s="26">
        <f>R8-45%</f>
        <v>-4.9999999999999989E-2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 t="s">
        <v>233</v>
      </c>
      <c r="D11" s="34" t="s">
        <v>234</v>
      </c>
      <c r="E11" s="34" t="s">
        <v>181</v>
      </c>
      <c r="F11" s="35" t="s">
        <v>235</v>
      </c>
      <c r="G11" s="36" t="s">
        <v>54</v>
      </c>
      <c r="H11" s="36" t="s">
        <v>55</v>
      </c>
      <c r="I11" s="37" t="s">
        <v>55</v>
      </c>
      <c r="J11" s="37" t="s">
        <v>56</v>
      </c>
      <c r="K11" s="38" t="s">
        <v>236</v>
      </c>
      <c r="L11" s="39" t="s">
        <v>237</v>
      </c>
      <c r="M11" s="40">
        <v>40</v>
      </c>
      <c r="N11" s="31">
        <f t="shared" ref="N11:N24" si="0">IF(M11="","",M11/$E$9)</f>
        <v>0.5</v>
      </c>
      <c r="O11" s="31">
        <f t="shared" ref="O11:O25" si="1">IF(M11="","",M11/$K$9)</f>
        <v>1</v>
      </c>
      <c r="P11" s="41" t="s">
        <v>82</v>
      </c>
      <c r="Q11" s="37" t="s">
        <v>145</v>
      </c>
      <c r="R11" s="43" t="s">
        <v>56</v>
      </c>
    </row>
    <row r="12" spans="1:21" s="32" customFormat="1" ht="12.95" customHeight="1" x14ac:dyDescent="0.2">
      <c r="A12" s="28">
        <v>2</v>
      </c>
      <c r="B12" s="51" t="s">
        <v>12</v>
      </c>
      <c r="C12" s="34" t="s">
        <v>238</v>
      </c>
      <c r="D12" s="34" t="s">
        <v>239</v>
      </c>
      <c r="E12" s="34" t="s">
        <v>240</v>
      </c>
      <c r="F12" s="35" t="s">
        <v>241</v>
      </c>
      <c r="G12" s="36" t="s">
        <v>54</v>
      </c>
      <c r="H12" s="36" t="s">
        <v>55</v>
      </c>
      <c r="I12" s="37" t="s">
        <v>55</v>
      </c>
      <c r="J12" s="37" t="s">
        <v>56</v>
      </c>
      <c r="K12" s="38" t="s">
        <v>242</v>
      </c>
      <c r="L12" s="39" t="s">
        <v>243</v>
      </c>
      <c r="M12" s="40">
        <v>36</v>
      </c>
      <c r="N12" s="31">
        <f t="shared" si="0"/>
        <v>0.45</v>
      </c>
      <c r="O12" s="31">
        <f t="shared" si="1"/>
        <v>0.9</v>
      </c>
      <c r="P12" s="41" t="s">
        <v>146</v>
      </c>
      <c r="Q12" s="37" t="s">
        <v>145</v>
      </c>
      <c r="R12" s="43" t="s">
        <v>56</v>
      </c>
    </row>
    <row r="13" spans="1:21" x14ac:dyDescent="0.25">
      <c r="A13" s="28">
        <v>3</v>
      </c>
      <c r="B13" s="51" t="s">
        <v>12</v>
      </c>
      <c r="C13" s="34" t="s">
        <v>244</v>
      </c>
      <c r="D13" s="34" t="s">
        <v>245</v>
      </c>
      <c r="E13" s="34" t="s">
        <v>246</v>
      </c>
      <c r="F13" s="35" t="s">
        <v>247</v>
      </c>
      <c r="G13" s="36" t="s">
        <v>54</v>
      </c>
      <c r="H13" s="36" t="s">
        <v>55</v>
      </c>
      <c r="I13" s="37" t="s">
        <v>158</v>
      </c>
      <c r="J13" s="37" t="s">
        <v>56</v>
      </c>
      <c r="K13" s="38" t="s">
        <v>242</v>
      </c>
      <c r="L13" s="39" t="s">
        <v>248</v>
      </c>
      <c r="M13" s="40">
        <v>35</v>
      </c>
      <c r="N13" s="31">
        <f t="shared" si="0"/>
        <v>0.4375</v>
      </c>
      <c r="O13" s="31">
        <f t="shared" si="1"/>
        <v>0.875</v>
      </c>
      <c r="P13" s="41" t="s">
        <v>146</v>
      </c>
      <c r="Q13" s="37" t="s">
        <v>145</v>
      </c>
      <c r="R13" s="43" t="s">
        <v>56</v>
      </c>
    </row>
    <row r="14" spans="1:21" x14ac:dyDescent="0.25">
      <c r="A14" s="28">
        <v>4</v>
      </c>
      <c r="B14" s="51" t="s">
        <v>12</v>
      </c>
      <c r="C14" s="34" t="s">
        <v>249</v>
      </c>
      <c r="D14" s="34" t="s">
        <v>250</v>
      </c>
      <c r="E14" s="34" t="s">
        <v>251</v>
      </c>
      <c r="F14" s="35" t="s">
        <v>252</v>
      </c>
      <c r="G14" s="36" t="s">
        <v>54</v>
      </c>
      <c r="H14" s="36" t="s">
        <v>55</v>
      </c>
      <c r="I14" s="37" t="s">
        <v>55</v>
      </c>
      <c r="J14" s="37" t="s">
        <v>56</v>
      </c>
      <c r="K14" s="38" t="s">
        <v>242</v>
      </c>
      <c r="L14" s="39" t="s">
        <v>253</v>
      </c>
      <c r="M14" s="40">
        <v>35</v>
      </c>
      <c r="N14" s="31">
        <f t="shared" si="0"/>
        <v>0.4375</v>
      </c>
      <c r="O14" s="31">
        <f t="shared" si="1"/>
        <v>0.875</v>
      </c>
      <c r="P14" s="41" t="s">
        <v>146</v>
      </c>
      <c r="Q14" s="37" t="s">
        <v>145</v>
      </c>
      <c r="R14" s="43" t="s">
        <v>56</v>
      </c>
    </row>
    <row r="15" spans="1:21" x14ac:dyDescent="0.25">
      <c r="A15" s="28">
        <v>5</v>
      </c>
      <c r="B15" s="51" t="s">
        <v>12</v>
      </c>
      <c r="C15" s="34" t="s">
        <v>254</v>
      </c>
      <c r="D15" s="34" t="s">
        <v>255</v>
      </c>
      <c r="E15" s="34" t="s">
        <v>256</v>
      </c>
      <c r="F15" s="35" t="s">
        <v>257</v>
      </c>
      <c r="G15" s="36" t="s">
        <v>54</v>
      </c>
      <c r="H15" s="36" t="s">
        <v>55</v>
      </c>
      <c r="I15" s="37" t="s">
        <v>55</v>
      </c>
      <c r="J15" s="37" t="s">
        <v>56</v>
      </c>
      <c r="K15" s="38" t="s">
        <v>242</v>
      </c>
      <c r="L15" s="39" t="s">
        <v>258</v>
      </c>
      <c r="M15" s="40">
        <v>31</v>
      </c>
      <c r="N15" s="31">
        <f t="shared" si="0"/>
        <v>0.38750000000000001</v>
      </c>
      <c r="O15" s="31">
        <f t="shared" si="1"/>
        <v>0.77500000000000002</v>
      </c>
      <c r="P15" s="41" t="s">
        <v>146</v>
      </c>
      <c r="Q15" s="37" t="s">
        <v>145</v>
      </c>
      <c r="R15" s="43" t="s">
        <v>56</v>
      </c>
    </row>
    <row r="16" spans="1:21" x14ac:dyDescent="0.25">
      <c r="A16" s="28">
        <v>6</v>
      </c>
      <c r="B16" s="51" t="s">
        <v>12</v>
      </c>
      <c r="C16" s="34" t="s">
        <v>259</v>
      </c>
      <c r="D16" s="34" t="s">
        <v>260</v>
      </c>
      <c r="E16" s="34" t="s">
        <v>135</v>
      </c>
      <c r="F16" s="35" t="s">
        <v>261</v>
      </c>
      <c r="G16" s="36" t="s">
        <v>54</v>
      </c>
      <c r="H16" s="36" t="s">
        <v>55</v>
      </c>
      <c r="I16" s="37" t="s">
        <v>55</v>
      </c>
      <c r="J16" s="37" t="s">
        <v>56</v>
      </c>
      <c r="K16" s="38" t="s">
        <v>236</v>
      </c>
      <c r="L16" s="39" t="s">
        <v>262</v>
      </c>
      <c r="M16" s="40">
        <v>30</v>
      </c>
      <c r="N16" s="31">
        <f t="shared" si="0"/>
        <v>0.375</v>
      </c>
      <c r="O16" s="31">
        <f t="shared" si="1"/>
        <v>0.75</v>
      </c>
      <c r="P16" s="41" t="s">
        <v>146</v>
      </c>
      <c r="Q16" s="37" t="s">
        <v>145</v>
      </c>
      <c r="R16" s="43" t="s">
        <v>56</v>
      </c>
    </row>
    <row r="17" spans="1:18" x14ac:dyDescent="0.25">
      <c r="A17" s="28">
        <v>7</v>
      </c>
      <c r="B17" s="51" t="s">
        <v>12</v>
      </c>
      <c r="C17" s="34" t="s">
        <v>263</v>
      </c>
      <c r="D17" s="34" t="s">
        <v>264</v>
      </c>
      <c r="E17" s="34" t="s">
        <v>265</v>
      </c>
      <c r="F17" s="35" t="s">
        <v>266</v>
      </c>
      <c r="G17" s="36" t="s">
        <v>54</v>
      </c>
      <c r="H17" s="36" t="s">
        <v>55</v>
      </c>
      <c r="I17" s="37" t="s">
        <v>55</v>
      </c>
      <c r="J17" s="37" t="s">
        <v>56</v>
      </c>
      <c r="K17" s="38" t="s">
        <v>242</v>
      </c>
      <c r="L17" s="39" t="s">
        <v>267</v>
      </c>
      <c r="M17" s="40">
        <v>27</v>
      </c>
      <c r="N17" s="31">
        <f t="shared" si="0"/>
        <v>0.33750000000000002</v>
      </c>
      <c r="O17" s="31">
        <f t="shared" si="1"/>
        <v>0.67500000000000004</v>
      </c>
      <c r="P17" s="41" t="str">
        <f t="shared" ref="P17:P25" si="2">IF(M17="","",IF($K$9=M17,$L$9,IF(M17&gt;=$H$9,"призер","участник")))</f>
        <v>участник</v>
      </c>
      <c r="Q17" s="37" t="s">
        <v>145</v>
      </c>
      <c r="R17" s="43" t="s">
        <v>56</v>
      </c>
    </row>
    <row r="18" spans="1:18" x14ac:dyDescent="0.25">
      <c r="A18" s="28">
        <v>8</v>
      </c>
      <c r="B18" s="51" t="s">
        <v>12</v>
      </c>
      <c r="C18" s="34" t="s">
        <v>268</v>
      </c>
      <c r="D18" s="34" t="s">
        <v>269</v>
      </c>
      <c r="E18" s="34" t="s">
        <v>270</v>
      </c>
      <c r="F18" s="35" t="s">
        <v>271</v>
      </c>
      <c r="G18" s="36" t="s">
        <v>54</v>
      </c>
      <c r="H18" s="36" t="s">
        <v>55</v>
      </c>
      <c r="I18" s="37" t="s">
        <v>55</v>
      </c>
      <c r="J18" s="37" t="s">
        <v>56</v>
      </c>
      <c r="K18" s="38" t="s">
        <v>236</v>
      </c>
      <c r="L18" s="39" t="s">
        <v>272</v>
      </c>
      <c r="M18" s="40">
        <v>26</v>
      </c>
      <c r="N18" s="31">
        <f t="shared" si="0"/>
        <v>0.32500000000000001</v>
      </c>
      <c r="O18" s="31">
        <f t="shared" si="1"/>
        <v>0.65</v>
      </c>
      <c r="P18" s="41" t="str">
        <f t="shared" si="2"/>
        <v>участник</v>
      </c>
      <c r="Q18" s="37" t="s">
        <v>145</v>
      </c>
      <c r="R18" s="43" t="s">
        <v>56</v>
      </c>
    </row>
    <row r="19" spans="1:18" x14ac:dyDescent="0.25">
      <c r="A19" s="28">
        <v>9</v>
      </c>
      <c r="B19" s="51" t="s">
        <v>12</v>
      </c>
      <c r="C19" s="34" t="s">
        <v>273</v>
      </c>
      <c r="D19" s="34" t="s">
        <v>274</v>
      </c>
      <c r="E19" s="34" t="s">
        <v>53</v>
      </c>
      <c r="F19" s="35" t="s">
        <v>275</v>
      </c>
      <c r="G19" s="36" t="s">
        <v>54</v>
      </c>
      <c r="H19" s="36" t="s">
        <v>55</v>
      </c>
      <c r="I19" s="37" t="s">
        <v>55</v>
      </c>
      <c r="J19" s="37" t="s">
        <v>56</v>
      </c>
      <c r="K19" s="38" t="s">
        <v>236</v>
      </c>
      <c r="L19" s="39" t="s">
        <v>276</v>
      </c>
      <c r="M19" s="40">
        <v>19</v>
      </c>
      <c r="N19" s="31">
        <f t="shared" si="0"/>
        <v>0.23749999999999999</v>
      </c>
      <c r="O19" s="31">
        <f t="shared" si="1"/>
        <v>0.47499999999999998</v>
      </c>
      <c r="P19" s="41" t="str">
        <f t="shared" si="2"/>
        <v>участник</v>
      </c>
      <c r="Q19" s="37" t="s">
        <v>145</v>
      </c>
      <c r="R19" s="43" t="s">
        <v>56</v>
      </c>
    </row>
    <row r="20" spans="1:18" x14ac:dyDescent="0.25">
      <c r="A20" s="28">
        <v>10</v>
      </c>
      <c r="B20" s="51" t="s">
        <v>12</v>
      </c>
      <c r="C20" s="34" t="s">
        <v>277</v>
      </c>
      <c r="D20" s="34" t="s">
        <v>260</v>
      </c>
      <c r="E20" s="34" t="s">
        <v>135</v>
      </c>
      <c r="F20" s="35" t="s">
        <v>278</v>
      </c>
      <c r="G20" s="36" t="s">
        <v>54</v>
      </c>
      <c r="H20" s="36" t="s">
        <v>55</v>
      </c>
      <c r="I20" s="37" t="s">
        <v>55</v>
      </c>
      <c r="J20" s="37" t="s">
        <v>56</v>
      </c>
      <c r="K20" s="38" t="s">
        <v>242</v>
      </c>
      <c r="L20" s="39" t="s">
        <v>279</v>
      </c>
      <c r="M20" s="40">
        <v>17</v>
      </c>
      <c r="N20" s="31">
        <f t="shared" si="0"/>
        <v>0.21249999999999999</v>
      </c>
      <c r="O20" s="31">
        <f t="shared" si="1"/>
        <v>0.42499999999999999</v>
      </c>
      <c r="P20" s="41" t="str">
        <f t="shared" si="2"/>
        <v>участник</v>
      </c>
      <c r="Q20" s="37" t="s">
        <v>145</v>
      </c>
      <c r="R20" s="43" t="s">
        <v>56</v>
      </c>
    </row>
    <row r="21" spans="1:18" x14ac:dyDescent="0.25">
      <c r="A21" s="28">
        <v>11</v>
      </c>
      <c r="B21" s="51" t="s">
        <v>12</v>
      </c>
      <c r="C21" s="34" t="s">
        <v>280</v>
      </c>
      <c r="D21" s="34" t="s">
        <v>281</v>
      </c>
      <c r="E21" s="34" t="s">
        <v>282</v>
      </c>
      <c r="F21" s="35" t="s">
        <v>283</v>
      </c>
      <c r="G21" s="36" t="s">
        <v>54</v>
      </c>
      <c r="H21" s="36" t="s">
        <v>55</v>
      </c>
      <c r="I21" s="37" t="s">
        <v>55</v>
      </c>
      <c r="J21" s="37" t="s">
        <v>56</v>
      </c>
      <c r="K21" s="38" t="s">
        <v>242</v>
      </c>
      <c r="L21" s="39" t="s">
        <v>284</v>
      </c>
      <c r="M21" s="40">
        <v>17</v>
      </c>
      <c r="N21" s="31">
        <f t="shared" si="0"/>
        <v>0.21249999999999999</v>
      </c>
      <c r="O21" s="31">
        <f t="shared" si="1"/>
        <v>0.42499999999999999</v>
      </c>
      <c r="P21" s="41" t="str">
        <f t="shared" si="2"/>
        <v>участник</v>
      </c>
      <c r="Q21" s="37" t="s">
        <v>145</v>
      </c>
      <c r="R21" s="43" t="s">
        <v>56</v>
      </c>
    </row>
    <row r="22" spans="1:18" x14ac:dyDescent="0.25">
      <c r="A22" s="28">
        <v>12</v>
      </c>
      <c r="B22" s="51" t="s">
        <v>12</v>
      </c>
      <c r="C22" s="34" t="s">
        <v>285</v>
      </c>
      <c r="D22" s="34" t="s">
        <v>286</v>
      </c>
      <c r="E22" s="34" t="s">
        <v>287</v>
      </c>
      <c r="F22" s="35" t="s">
        <v>288</v>
      </c>
      <c r="G22" s="36" t="s">
        <v>54</v>
      </c>
      <c r="H22" s="36" t="s">
        <v>55</v>
      </c>
      <c r="I22" s="37" t="s">
        <v>55</v>
      </c>
      <c r="J22" s="37" t="s">
        <v>56</v>
      </c>
      <c r="K22" s="38" t="s">
        <v>236</v>
      </c>
      <c r="L22" s="39" t="s">
        <v>289</v>
      </c>
      <c r="M22" s="40">
        <v>16</v>
      </c>
      <c r="N22" s="31">
        <f t="shared" si="0"/>
        <v>0.2</v>
      </c>
      <c r="O22" s="31">
        <f t="shared" si="1"/>
        <v>0.4</v>
      </c>
      <c r="P22" s="41" t="str">
        <f t="shared" si="2"/>
        <v>участник</v>
      </c>
      <c r="Q22" s="37" t="s">
        <v>145</v>
      </c>
      <c r="R22" s="43" t="s">
        <v>56</v>
      </c>
    </row>
    <row r="23" spans="1:18" x14ac:dyDescent="0.25">
      <c r="A23" s="28">
        <v>13</v>
      </c>
      <c r="B23" s="51" t="s">
        <v>12</v>
      </c>
      <c r="C23" s="34" t="s">
        <v>290</v>
      </c>
      <c r="D23" s="34" t="s">
        <v>291</v>
      </c>
      <c r="E23" s="34" t="s">
        <v>53</v>
      </c>
      <c r="F23" s="35" t="s">
        <v>292</v>
      </c>
      <c r="G23" s="36" t="s">
        <v>54</v>
      </c>
      <c r="H23" s="36" t="s">
        <v>55</v>
      </c>
      <c r="I23" s="37" t="s">
        <v>55</v>
      </c>
      <c r="J23" s="37" t="s">
        <v>56</v>
      </c>
      <c r="K23" s="38" t="s">
        <v>242</v>
      </c>
      <c r="L23" s="39" t="s">
        <v>293</v>
      </c>
      <c r="M23" s="40">
        <v>14</v>
      </c>
      <c r="N23" s="31">
        <f t="shared" si="0"/>
        <v>0.17499999999999999</v>
      </c>
      <c r="O23" s="31">
        <f t="shared" si="1"/>
        <v>0.35</v>
      </c>
      <c r="P23" s="41" t="str">
        <f t="shared" si="2"/>
        <v>участник</v>
      </c>
      <c r="Q23" s="37" t="s">
        <v>145</v>
      </c>
      <c r="R23" s="43" t="s">
        <v>56</v>
      </c>
    </row>
    <row r="24" spans="1:18" x14ac:dyDescent="0.25">
      <c r="A24" s="28">
        <v>14</v>
      </c>
      <c r="B24" s="51" t="s">
        <v>12</v>
      </c>
      <c r="C24" s="34" t="s">
        <v>294</v>
      </c>
      <c r="D24" s="34" t="s">
        <v>295</v>
      </c>
      <c r="E24" s="34" t="s">
        <v>296</v>
      </c>
      <c r="F24" s="35" t="s">
        <v>297</v>
      </c>
      <c r="G24" s="36" t="s">
        <v>54</v>
      </c>
      <c r="H24" s="36" t="s">
        <v>55</v>
      </c>
      <c r="I24" s="37" t="s">
        <v>55</v>
      </c>
      <c r="J24" s="37" t="s">
        <v>56</v>
      </c>
      <c r="K24" s="38" t="s">
        <v>236</v>
      </c>
      <c r="L24" s="39" t="s">
        <v>298</v>
      </c>
      <c r="M24" s="40">
        <v>12</v>
      </c>
      <c r="N24" s="31">
        <f t="shared" si="0"/>
        <v>0.15</v>
      </c>
      <c r="O24" s="31">
        <f t="shared" si="1"/>
        <v>0.3</v>
      </c>
      <c r="P24" s="41" t="str">
        <f t="shared" si="2"/>
        <v>участник</v>
      </c>
      <c r="Q24" s="37" t="s">
        <v>145</v>
      </c>
      <c r="R24" s="43" t="s">
        <v>56</v>
      </c>
    </row>
    <row r="25" spans="1:18" x14ac:dyDescent="0.25">
      <c r="A25" s="28">
        <v>15</v>
      </c>
      <c r="B25" s="51" t="s">
        <v>12</v>
      </c>
      <c r="C25" s="34" t="s">
        <v>299</v>
      </c>
      <c r="D25" s="34" t="s">
        <v>300</v>
      </c>
      <c r="E25" s="34" t="s">
        <v>301</v>
      </c>
      <c r="F25" s="35" t="s">
        <v>292</v>
      </c>
      <c r="G25" s="36" t="s">
        <v>54</v>
      </c>
      <c r="H25" s="36" t="s">
        <v>55</v>
      </c>
      <c r="I25" s="37" t="s">
        <v>55</v>
      </c>
      <c r="J25" s="37" t="s">
        <v>56</v>
      </c>
      <c r="K25" s="38" t="s">
        <v>236</v>
      </c>
      <c r="L25" s="39" t="s">
        <v>302</v>
      </c>
      <c r="M25" s="40">
        <v>7</v>
      </c>
      <c r="N25" s="31">
        <f>IF(M25="","",M25/$E$9)</f>
        <v>8.7499999999999994E-2</v>
      </c>
      <c r="O25" s="31">
        <f t="shared" si="1"/>
        <v>0.17499999999999999</v>
      </c>
      <c r="P25" s="41" t="str">
        <f t="shared" si="2"/>
        <v>участник</v>
      </c>
      <c r="Q25" s="37" t="s">
        <v>145</v>
      </c>
      <c r="R25" s="43" t="s">
        <v>56</v>
      </c>
    </row>
    <row r="26" spans="1:18" x14ac:dyDescent="0.25">
      <c r="B26" s="33"/>
    </row>
    <row r="27" spans="1:18" ht="15.75" x14ac:dyDescent="0.25">
      <c r="C27" s="61" t="s">
        <v>78</v>
      </c>
      <c r="G27" s="10" t="s">
        <v>79</v>
      </c>
    </row>
    <row r="29" spans="1:18" x14ac:dyDescent="0.25">
      <c r="C29" s="10" t="s">
        <v>80</v>
      </c>
    </row>
  </sheetData>
  <protectedRanges>
    <protectedRange sqref="N11:N24" name="Диапазон1_3_1"/>
    <protectedRange sqref="O11:O24" name="Диапазон1_1_1_1"/>
    <protectedRange sqref="P11:P24" name="Диапазон1_2_1_1_1"/>
    <protectedRange sqref="N25" name="Диапазон1_3_1_2"/>
    <protectedRange sqref="O25" name="Диапазон1_1_1_1_2"/>
    <protectedRange sqref="P25" name="Диапазон1_2_1_1_1_2"/>
  </protectedRanges>
  <autoFilter ref="A10:R10"/>
  <mergeCells count="3">
    <mergeCell ref="A1:R1"/>
    <mergeCell ref="C9:D9"/>
    <mergeCell ref="C2:P2"/>
  </mergeCells>
  <conditionalFormatting sqref="C4:C5">
    <cfRule type="expression" dxfId="23" priority="3" stopIfTrue="1">
      <formula>ISBLANK(C4)</formula>
    </cfRule>
  </conditionalFormatting>
  <conditionalFormatting sqref="C8">
    <cfRule type="expression" dxfId="22" priority="2" stopIfTrue="1">
      <formula>ISBLANK(C8)</formula>
    </cfRule>
  </conditionalFormatting>
  <conditionalFormatting sqref="E9">
    <cfRule type="expression" dxfId="21" priority="1" stopIfTrue="1">
      <formula>ISBLANK(E9)</formula>
    </cfRule>
  </conditionalFormatting>
  <dataValidations count="1">
    <dataValidation allowBlank="1" showInputMessage="1" showErrorMessage="1" sqref="B10:F10 E6:E7 C4:C8 A4:A8 E9 F4:F8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9"/>
  <sheetViews>
    <sheetView topLeftCell="D1" zoomScaleNormal="100" workbookViewId="0">
      <selection activeCell="R23" sqref="R23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pans="1:21" ht="32.25" customHeight="1" x14ac:dyDescent="0.25">
      <c r="B2" s="11"/>
      <c r="C2" s="72" t="s">
        <v>232</v>
      </c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12" t="s">
        <v>32</v>
      </c>
      <c r="R2" s="13">
        <f>COUNTA(M11:M15)</f>
        <v>5</v>
      </c>
    </row>
    <row r="3" spans="1:21" x14ac:dyDescent="0.25">
      <c r="B3" s="11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48</v>
      </c>
      <c r="E4" s="16" t="s">
        <v>21</v>
      </c>
      <c r="F4" s="17"/>
      <c r="Q4" s="18" t="s">
        <v>33</v>
      </c>
      <c r="R4" s="19">
        <f>COUNTIF(P11:P15,"победитель")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v>2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COUNTIF(P11:P15,"участник")</f>
        <v>2</v>
      </c>
    </row>
    <row r="7" spans="1:21" x14ac:dyDescent="0.25">
      <c r="A7" s="49" t="s">
        <v>5</v>
      </c>
      <c r="B7" s="15"/>
      <c r="C7" s="49">
        <v>6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 t="s">
        <v>49</v>
      </c>
      <c r="F8" s="17"/>
      <c r="M8" s="52"/>
      <c r="Q8" s="22" t="s">
        <v>31</v>
      </c>
      <c r="R8" s="21">
        <f>(R4+R5)/R2</f>
        <v>0.6</v>
      </c>
    </row>
    <row r="9" spans="1:21" x14ac:dyDescent="0.25">
      <c r="C9" s="73" t="s">
        <v>24</v>
      </c>
      <c r="D9" s="73"/>
      <c r="E9" s="14">
        <v>80</v>
      </c>
      <c r="G9" s="18" t="s">
        <v>46</v>
      </c>
      <c r="H9" s="56">
        <f>E9/2</f>
        <v>40</v>
      </c>
      <c r="J9" s="23" t="s">
        <v>13</v>
      </c>
      <c r="K9" s="24">
        <f>MAX(M11:M15)</f>
        <v>46</v>
      </c>
      <c r="L9" s="25" t="str">
        <f>IF(K9*100/E9&gt;=50,"победитель","участник")</f>
        <v>победитель</v>
      </c>
      <c r="M9" s="52"/>
      <c r="P9" s="26">
        <f>R8-45%</f>
        <v>0.14999999999999997</v>
      </c>
      <c r="Q9" s="18" t="s">
        <v>26</v>
      </c>
      <c r="R9" s="27">
        <f>IF((R2*P9)&gt;0,(R2*P9),0)</f>
        <v>0.74999999999999978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 t="s">
        <v>208</v>
      </c>
      <c r="D11" s="34" t="s">
        <v>209</v>
      </c>
      <c r="E11" s="34" t="s">
        <v>210</v>
      </c>
      <c r="F11" s="48" t="s">
        <v>211</v>
      </c>
      <c r="G11" s="36" t="s">
        <v>54</v>
      </c>
      <c r="H11" s="36" t="s">
        <v>55</v>
      </c>
      <c r="I11" s="62" t="s">
        <v>55</v>
      </c>
      <c r="J11" s="62" t="s">
        <v>56</v>
      </c>
      <c r="K11" s="41" t="s">
        <v>212</v>
      </c>
      <c r="L11" s="36" t="s">
        <v>213</v>
      </c>
      <c r="M11" s="40">
        <v>46</v>
      </c>
      <c r="N11" s="31">
        <f t="shared" ref="N11:N15" si="0">IF(M11="","",M11/$E$9)</f>
        <v>0.57499999999999996</v>
      </c>
      <c r="O11" s="31">
        <f t="shared" ref="O11:O15" si="1">IF(M11="","",M11/$K$9)</f>
        <v>1</v>
      </c>
      <c r="P11" s="41" t="s">
        <v>82</v>
      </c>
      <c r="Q11" s="37" t="s">
        <v>145</v>
      </c>
      <c r="R11" s="43" t="s">
        <v>56</v>
      </c>
    </row>
    <row r="12" spans="1:21" s="32" customFormat="1" ht="12.95" customHeight="1" x14ac:dyDescent="0.2">
      <c r="A12" s="28">
        <v>2</v>
      </c>
      <c r="B12" s="51" t="s">
        <v>12</v>
      </c>
      <c r="C12" s="34" t="s">
        <v>214</v>
      </c>
      <c r="D12" s="34" t="s">
        <v>215</v>
      </c>
      <c r="E12" s="34" t="s">
        <v>216</v>
      </c>
      <c r="F12" s="48" t="s">
        <v>217</v>
      </c>
      <c r="G12" s="36" t="s">
        <v>54</v>
      </c>
      <c r="H12" s="36" t="s">
        <v>55</v>
      </c>
      <c r="I12" s="62" t="s">
        <v>55</v>
      </c>
      <c r="J12" s="62" t="s">
        <v>56</v>
      </c>
      <c r="K12" s="41" t="s">
        <v>218</v>
      </c>
      <c r="L12" s="36" t="s">
        <v>219</v>
      </c>
      <c r="M12" s="40">
        <v>37</v>
      </c>
      <c r="N12" s="31">
        <f t="shared" si="0"/>
        <v>0.46250000000000002</v>
      </c>
      <c r="O12" s="31">
        <f t="shared" si="1"/>
        <v>0.80434782608695654</v>
      </c>
      <c r="P12" s="41" t="s">
        <v>146</v>
      </c>
      <c r="Q12" s="37" t="s">
        <v>145</v>
      </c>
      <c r="R12" s="43" t="s">
        <v>56</v>
      </c>
    </row>
    <row r="13" spans="1:21" x14ac:dyDescent="0.25">
      <c r="A13" s="28">
        <v>3</v>
      </c>
      <c r="B13" s="51" t="s">
        <v>12</v>
      </c>
      <c r="C13" s="63" t="s">
        <v>220</v>
      </c>
      <c r="D13" s="63" t="s">
        <v>221</v>
      </c>
      <c r="E13" s="63" t="s">
        <v>68</v>
      </c>
      <c r="F13" s="64" t="s">
        <v>222</v>
      </c>
      <c r="G13" s="65" t="s">
        <v>54</v>
      </c>
      <c r="H13" s="65" t="s">
        <v>55</v>
      </c>
      <c r="I13" s="66" t="s">
        <v>55</v>
      </c>
      <c r="J13" s="66" t="s">
        <v>56</v>
      </c>
      <c r="K13" s="67" t="s">
        <v>212</v>
      </c>
      <c r="L13" s="65" t="s">
        <v>223</v>
      </c>
      <c r="M13" s="40">
        <v>36</v>
      </c>
      <c r="N13" s="31">
        <f t="shared" si="0"/>
        <v>0.45</v>
      </c>
      <c r="O13" s="31">
        <f t="shared" si="1"/>
        <v>0.78260869565217395</v>
      </c>
      <c r="P13" s="41" t="s">
        <v>146</v>
      </c>
      <c r="Q13" s="37" t="s">
        <v>145</v>
      </c>
      <c r="R13" s="43" t="s">
        <v>56</v>
      </c>
    </row>
    <row r="14" spans="1:21" x14ac:dyDescent="0.25">
      <c r="A14" s="28">
        <v>4</v>
      </c>
      <c r="B14" s="51" t="s">
        <v>12</v>
      </c>
      <c r="C14" s="63" t="s">
        <v>224</v>
      </c>
      <c r="D14" s="63" t="s">
        <v>98</v>
      </c>
      <c r="E14" s="63" t="s">
        <v>225</v>
      </c>
      <c r="F14" s="68" t="s">
        <v>226</v>
      </c>
      <c r="G14" s="65" t="s">
        <v>54</v>
      </c>
      <c r="H14" s="65" t="s">
        <v>55</v>
      </c>
      <c r="I14" s="69" t="s">
        <v>55</v>
      </c>
      <c r="J14" s="69" t="s">
        <v>56</v>
      </c>
      <c r="K14" s="70" t="s">
        <v>212</v>
      </c>
      <c r="L14" s="65" t="s">
        <v>227</v>
      </c>
      <c r="M14" s="40">
        <v>32</v>
      </c>
      <c r="N14" s="31">
        <f t="shared" si="0"/>
        <v>0.4</v>
      </c>
      <c r="O14" s="31">
        <f t="shared" si="1"/>
        <v>0.69565217391304346</v>
      </c>
      <c r="P14" s="41" t="str">
        <f t="shared" ref="P12:P15" si="2">IF(M14="","",IF($K$9=M14,$L$9,IF(M14&gt;=$H$9,"призер","участник")))</f>
        <v>участник</v>
      </c>
      <c r="Q14" s="37" t="s">
        <v>145</v>
      </c>
      <c r="R14" s="43" t="s">
        <v>56</v>
      </c>
    </row>
    <row r="15" spans="1:21" x14ac:dyDescent="0.25">
      <c r="A15" s="28">
        <v>5</v>
      </c>
      <c r="B15" s="51" t="s">
        <v>12</v>
      </c>
      <c r="C15" s="63" t="s">
        <v>228</v>
      </c>
      <c r="D15" s="63" t="s">
        <v>167</v>
      </c>
      <c r="E15" s="63" t="s">
        <v>229</v>
      </c>
      <c r="F15" s="64" t="s">
        <v>230</v>
      </c>
      <c r="G15" s="65" t="s">
        <v>54</v>
      </c>
      <c r="H15" s="65" t="s">
        <v>55</v>
      </c>
      <c r="I15" s="66" t="s">
        <v>55</v>
      </c>
      <c r="J15" s="66" t="s">
        <v>56</v>
      </c>
      <c r="K15" s="67" t="s">
        <v>212</v>
      </c>
      <c r="L15" s="65" t="s">
        <v>231</v>
      </c>
      <c r="M15" s="40">
        <v>16</v>
      </c>
      <c r="N15" s="31">
        <f t="shared" si="0"/>
        <v>0.2</v>
      </c>
      <c r="O15" s="31">
        <f t="shared" si="1"/>
        <v>0.34782608695652173</v>
      </c>
      <c r="P15" s="41" t="str">
        <f t="shared" si="2"/>
        <v>участник</v>
      </c>
      <c r="Q15" s="37" t="s">
        <v>145</v>
      </c>
      <c r="R15" s="43" t="s">
        <v>56</v>
      </c>
    </row>
    <row r="16" spans="1:21" ht="15.75" x14ac:dyDescent="0.25">
      <c r="B16" s="33"/>
      <c r="C16" s="61"/>
      <c r="M16" s="40"/>
    </row>
    <row r="17" spans="3:7" ht="15.75" x14ac:dyDescent="0.25">
      <c r="C17" s="61" t="s">
        <v>78</v>
      </c>
      <c r="G17" s="10" t="s">
        <v>79</v>
      </c>
    </row>
    <row r="19" spans="3:7" x14ac:dyDescent="0.25">
      <c r="C19" s="10" t="s">
        <v>80</v>
      </c>
    </row>
  </sheetData>
  <protectedRanges>
    <protectedRange sqref="N11:N15" name="Диапазон1_3_1"/>
    <protectedRange sqref="O11:O15" name="Диапазон1_1_1_1"/>
    <protectedRange sqref="P11:P15" name="Диапазон1_2_1_1_1"/>
  </protectedRanges>
  <autoFilter ref="A10:R10"/>
  <mergeCells count="3">
    <mergeCell ref="A1:R1"/>
    <mergeCell ref="C9:D9"/>
    <mergeCell ref="C2:P2"/>
  </mergeCells>
  <conditionalFormatting sqref="C4:C5">
    <cfRule type="expression" dxfId="20" priority="3" stopIfTrue="1">
      <formula>ISBLANK(C4)</formula>
    </cfRule>
  </conditionalFormatting>
  <conditionalFormatting sqref="C8">
    <cfRule type="expression" dxfId="19" priority="2" stopIfTrue="1">
      <formula>ISBLANK(C8)</formula>
    </cfRule>
  </conditionalFormatting>
  <conditionalFormatting sqref="E9">
    <cfRule type="expression" dxfId="18" priority="1" stopIfTrue="1">
      <formula>ISBLANK(E9)</formula>
    </cfRule>
  </conditionalFormatting>
  <dataValidations count="1">
    <dataValidation allowBlank="1" showInputMessage="1" showErrorMessage="1" sqref="C4:C8 A4:A8 E9 F4:F8 E6:E7 B10:F10 C13:F13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zoomScaleNormal="100" workbookViewId="0">
      <selection activeCell="I14" sqref="I14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pans="1:21" ht="32.25" customHeight="1" x14ac:dyDescent="0.25">
      <c r="B2" s="11"/>
      <c r="C2" s="72" t="s">
        <v>43</v>
      </c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12" t="s">
        <v>32</v>
      </c>
      <c r="R2" s="13">
        <f>COUNTA(M11:M60)</f>
        <v>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/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0</v>
      </c>
    </row>
    <row r="7" spans="1:21" x14ac:dyDescent="0.25">
      <c r="A7" s="49" t="s">
        <v>5</v>
      </c>
      <c r="B7" s="15"/>
      <c r="C7" s="49">
        <v>7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/>
      <c r="F8" s="17"/>
      <c r="Q8" s="22" t="s">
        <v>31</v>
      </c>
      <c r="R8" s="21" t="e">
        <f>(R4+R5)/R2</f>
        <v>#DIV/0!</v>
      </c>
    </row>
    <row r="9" spans="1:21" x14ac:dyDescent="0.25">
      <c r="C9" s="73" t="s">
        <v>24</v>
      </c>
      <c r="D9" s="73"/>
      <c r="E9" s="14"/>
      <c r="G9" s="18" t="s">
        <v>46</v>
      </c>
      <c r="H9" s="56">
        <f>E9/2</f>
        <v>0</v>
      </c>
      <c r="J9" s="23" t="s">
        <v>13</v>
      </c>
      <c r="K9" s="24">
        <f>MAX(M11:M60)</f>
        <v>0</v>
      </c>
      <c r="L9" s="25" t="e">
        <f>IF(K9*100/E9&gt;=50,"победитель","участник")</f>
        <v>#DIV/0!</v>
      </c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/>
      <c r="D11" s="34"/>
      <c r="E11" s="34"/>
      <c r="F11" s="35"/>
      <c r="G11" s="36"/>
      <c r="H11" s="36"/>
      <c r="I11" s="37"/>
      <c r="J11" s="37"/>
      <c r="K11" s="38"/>
      <c r="L11" s="39"/>
      <c r="M11" s="40"/>
      <c r="N11" s="31" t="str">
        <f t="shared" ref="N11:N42" si="0">IF(M11="","",M11/$E$9)</f>
        <v/>
      </c>
      <c r="O11" s="31" t="str">
        <f t="shared" ref="O11:O42" si="1">IF(M11="","",M11/$K$9)</f>
        <v/>
      </c>
      <c r="P11" s="41" t="str">
        <f>IF(M11="","",IF($K$9=M11,$L$9,IF(M11&gt;=$H$9,"призер","участник")))</f>
        <v/>
      </c>
      <c r="Q11" s="37"/>
      <c r="R11" s="43"/>
    </row>
    <row r="12" spans="1:21" s="32" customFormat="1" ht="12.95" customHeight="1" x14ac:dyDescent="0.2">
      <c r="A12" s="28">
        <v>2</v>
      </c>
      <c r="B12" s="51" t="s">
        <v>12</v>
      </c>
      <c r="C12" s="34"/>
      <c r="D12" s="34"/>
      <c r="E12" s="34"/>
      <c r="F12" s="35"/>
      <c r="G12" s="36"/>
      <c r="H12" s="36"/>
      <c r="I12" s="37"/>
      <c r="J12" s="37"/>
      <c r="K12" s="38"/>
      <c r="L12" s="39"/>
      <c r="M12" s="40"/>
      <c r="N12" s="31" t="str">
        <f t="shared" si="0"/>
        <v/>
      </c>
      <c r="O12" s="31" t="str">
        <f t="shared" si="1"/>
        <v/>
      </c>
      <c r="P12" s="41" t="str">
        <f t="shared" ref="P12:P59" si="2">IF(M12="","",IF($K$9=M12,$L$9,IF(M12&gt;=$H$9,"призер","участник")))</f>
        <v/>
      </c>
      <c r="Q12" s="37"/>
      <c r="R12" s="43"/>
    </row>
    <row r="13" spans="1:21" x14ac:dyDescent="0.25">
      <c r="A13" s="28">
        <v>3</v>
      </c>
      <c r="B13" s="51" t="s">
        <v>12</v>
      </c>
      <c r="C13" s="34"/>
      <c r="D13" s="34"/>
      <c r="E13" s="34"/>
      <c r="F13" s="44"/>
      <c r="G13" s="36"/>
      <c r="H13" s="36"/>
      <c r="I13" s="45"/>
      <c r="J13" s="45"/>
      <c r="K13" s="46"/>
      <c r="L13" s="39"/>
      <c r="M13" s="40"/>
      <c r="N13" s="31" t="str">
        <f t="shared" si="0"/>
        <v/>
      </c>
      <c r="O13" s="31" t="str">
        <f t="shared" si="1"/>
        <v/>
      </c>
      <c r="P13" s="41" t="str">
        <f t="shared" si="2"/>
        <v/>
      </c>
      <c r="Q13" s="37"/>
      <c r="R13" s="43"/>
    </row>
    <row r="14" spans="1:21" x14ac:dyDescent="0.25">
      <c r="A14" s="28">
        <v>4</v>
      </c>
      <c r="B14" s="51" t="s">
        <v>12</v>
      </c>
      <c r="C14" s="34"/>
      <c r="D14" s="34"/>
      <c r="E14" s="34"/>
      <c r="F14" s="35"/>
      <c r="G14" s="36"/>
      <c r="H14" s="36"/>
      <c r="I14" s="37"/>
      <c r="J14" s="37"/>
      <c r="K14" s="38"/>
      <c r="L14" s="39"/>
      <c r="M14" s="40"/>
      <c r="N14" s="31" t="str">
        <f t="shared" si="0"/>
        <v/>
      </c>
      <c r="O14" s="31" t="str">
        <f t="shared" si="1"/>
        <v/>
      </c>
      <c r="P14" s="41" t="str">
        <f t="shared" si="2"/>
        <v/>
      </c>
      <c r="Q14" s="37"/>
      <c r="R14" s="43"/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7"/>
      <c r="J15" s="37"/>
      <c r="K15" s="38"/>
      <c r="L15" s="39"/>
      <c r="M15" s="40"/>
      <c r="N15" s="31" t="str">
        <f t="shared" si="0"/>
        <v/>
      </c>
      <c r="O15" s="31" t="str">
        <f t="shared" si="1"/>
        <v/>
      </c>
      <c r="P15" s="41" t="str">
        <f t="shared" si="2"/>
        <v/>
      </c>
      <c r="Q15" s="37"/>
      <c r="R15" s="43"/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/>
      <c r="K16" s="38"/>
      <c r="L16" s="39"/>
      <c r="M16" s="40"/>
      <c r="N16" s="31" t="str">
        <f t="shared" si="0"/>
        <v/>
      </c>
      <c r="O16" s="31" t="str">
        <f t="shared" si="1"/>
        <v/>
      </c>
      <c r="P16" s="41" t="str">
        <f t="shared" si="2"/>
        <v/>
      </c>
      <c r="Q16" s="37"/>
      <c r="R16" s="43"/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/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60" si="3">IF(M43="","",M43/$E$9)</f>
        <v/>
      </c>
      <c r="O43" s="31" t="str">
        <f t="shared" ref="O43:O60" si="4">IF(M43="","",M43/$K$9)</f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>IF(M60="","",IF($K$9=M60,$L$9,IF(M60&gt;=$H$9,"призер","участник")))</f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/>
  <mergeCells count="3">
    <mergeCell ref="A1:R1"/>
    <mergeCell ref="C9:D9"/>
    <mergeCell ref="C2:P2"/>
  </mergeCells>
  <conditionalFormatting sqref="C4">
    <cfRule type="expression" dxfId="17" priority="4" stopIfTrue="1">
      <formula>ISBLANK(C4)</formula>
    </cfRule>
  </conditionalFormatting>
  <conditionalFormatting sqref="C5">
    <cfRule type="expression" dxfId="16" priority="3" stopIfTrue="1">
      <formula>ISBLANK(C5)</formula>
    </cfRule>
  </conditionalFormatting>
  <conditionalFormatting sqref="C8">
    <cfRule type="expression" dxfId="15" priority="2" stopIfTrue="1">
      <formula>ISBLANK(C8)</formula>
    </cfRule>
  </conditionalFormatting>
  <conditionalFormatting sqref="E9">
    <cfRule type="expression" dxfId="14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7"/>
  <sheetViews>
    <sheetView topLeftCell="D1" zoomScaleNormal="100" workbookViewId="0">
      <selection activeCell="I37" sqref="I37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pans="1:21" ht="32.25" customHeight="1" x14ac:dyDescent="0.25">
      <c r="B2" s="11"/>
      <c r="C2" s="72" t="s">
        <v>147</v>
      </c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12" t="s">
        <v>32</v>
      </c>
      <c r="R2" s="13">
        <f>COUNTA(M11:M23)</f>
        <v>13</v>
      </c>
    </row>
    <row r="3" spans="1:21" x14ac:dyDescent="0.25">
      <c r="B3" s="11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12"/>
      <c r="R3" s="13"/>
    </row>
    <row r="4" spans="1:21" x14ac:dyDescent="0.25">
      <c r="A4" s="49" t="s">
        <v>0</v>
      </c>
      <c r="B4" s="15"/>
      <c r="C4" s="49" t="s">
        <v>48</v>
      </c>
      <c r="E4" s="16" t="s">
        <v>21</v>
      </c>
      <c r="F4" s="17"/>
      <c r="Q4" s="18" t="s">
        <v>33</v>
      </c>
      <c r="R4" s="19">
        <f>COUNTIF(P11:P23,"победитель")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v>3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COUNTIF(P11:P23,"участник")</f>
        <v>7</v>
      </c>
    </row>
    <row r="7" spans="1:21" x14ac:dyDescent="0.25">
      <c r="A7" s="49" t="s">
        <v>5</v>
      </c>
      <c r="B7" s="15"/>
      <c r="C7" s="49">
        <v>8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 t="s">
        <v>49</v>
      </c>
      <c r="F8" s="17"/>
      <c r="Q8" s="22" t="s">
        <v>31</v>
      </c>
      <c r="R8" s="21">
        <f>(R4+R5)/R2</f>
        <v>0.30769230769230771</v>
      </c>
    </row>
    <row r="9" spans="1:21" x14ac:dyDescent="0.25">
      <c r="C9" s="73" t="s">
        <v>24</v>
      </c>
      <c r="D9" s="73"/>
      <c r="E9" s="14">
        <v>100</v>
      </c>
      <c r="G9" s="18" t="s">
        <v>46</v>
      </c>
      <c r="H9" s="57">
        <f>E9/2</f>
        <v>50</v>
      </c>
      <c r="J9" s="23" t="s">
        <v>13</v>
      </c>
      <c r="K9" s="24">
        <f>MAX(M11:M23)</f>
        <v>59</v>
      </c>
      <c r="L9" s="25" t="str">
        <f>IF(K9*100/E9&gt;=50,"победитель","участник")</f>
        <v>победитель</v>
      </c>
      <c r="P9" s="26">
        <f>R8-45%</f>
        <v>-0.1423076923076923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 t="s">
        <v>148</v>
      </c>
      <c r="D11" s="34" t="s">
        <v>149</v>
      </c>
      <c r="E11" s="34" t="s">
        <v>150</v>
      </c>
      <c r="F11" s="35" t="s">
        <v>151</v>
      </c>
      <c r="G11" s="36" t="s">
        <v>54</v>
      </c>
      <c r="H11" s="36" t="s">
        <v>55</v>
      </c>
      <c r="I11" s="37" t="s">
        <v>55</v>
      </c>
      <c r="J11" s="37" t="s">
        <v>56</v>
      </c>
      <c r="K11" s="38" t="s">
        <v>152</v>
      </c>
      <c r="L11" s="39" t="s">
        <v>153</v>
      </c>
      <c r="M11" s="40">
        <v>59</v>
      </c>
      <c r="N11" s="31">
        <f t="shared" ref="N11:N23" si="0">IF(M11="","",M11/$E$9)</f>
        <v>0.59</v>
      </c>
      <c r="O11" s="31">
        <f t="shared" ref="O11:O23" si="1">IF(M11="","",M11/$K$9)</f>
        <v>1</v>
      </c>
      <c r="P11" s="41" t="str">
        <f>IF(M11="","",IF($K$9=M11,$L$9,IF(M11&gt;=$H$9,"призер","участник")))</f>
        <v>победитель</v>
      </c>
      <c r="Q11" s="37" t="s">
        <v>145</v>
      </c>
      <c r="R11" s="43" t="s">
        <v>207</v>
      </c>
    </row>
    <row r="12" spans="1:21" s="32" customFormat="1" ht="12.95" customHeight="1" x14ac:dyDescent="0.2">
      <c r="A12" s="28">
        <v>2</v>
      </c>
      <c r="B12" s="51" t="s">
        <v>12</v>
      </c>
      <c r="C12" s="34" t="s">
        <v>154</v>
      </c>
      <c r="D12" s="34" t="s">
        <v>155</v>
      </c>
      <c r="E12" s="34" t="s">
        <v>156</v>
      </c>
      <c r="F12" s="35" t="s">
        <v>157</v>
      </c>
      <c r="G12" s="36" t="s">
        <v>54</v>
      </c>
      <c r="H12" s="36" t="s">
        <v>55</v>
      </c>
      <c r="I12" s="37" t="s">
        <v>158</v>
      </c>
      <c r="J12" s="37" t="s">
        <v>56</v>
      </c>
      <c r="K12" s="38" t="s">
        <v>152</v>
      </c>
      <c r="L12" s="39" t="s">
        <v>159</v>
      </c>
      <c r="M12" s="40">
        <v>52</v>
      </c>
      <c r="N12" s="31">
        <f t="shared" si="0"/>
        <v>0.52</v>
      </c>
      <c r="O12" s="31">
        <f t="shared" si="1"/>
        <v>0.88135593220338981</v>
      </c>
      <c r="P12" s="41" t="str">
        <f t="shared" ref="P12:P23" si="2">IF(M12="","",IF($K$9=M12,$L$9,IF(M12&gt;=$H$9,"призер","участник")))</f>
        <v>призер</v>
      </c>
      <c r="Q12" s="37" t="s">
        <v>145</v>
      </c>
      <c r="R12" s="43" t="s">
        <v>207</v>
      </c>
    </row>
    <row r="13" spans="1:21" x14ac:dyDescent="0.25">
      <c r="A13" s="28">
        <v>3</v>
      </c>
      <c r="B13" s="51" t="s">
        <v>12</v>
      </c>
      <c r="C13" s="34" t="s">
        <v>160</v>
      </c>
      <c r="D13" s="34" t="s">
        <v>161</v>
      </c>
      <c r="E13" s="34" t="s">
        <v>162</v>
      </c>
      <c r="F13" s="44" t="s">
        <v>163</v>
      </c>
      <c r="G13" s="36" t="s">
        <v>54</v>
      </c>
      <c r="H13" s="36" t="s">
        <v>55</v>
      </c>
      <c r="I13" s="45" t="s">
        <v>55</v>
      </c>
      <c r="J13" s="45" t="s">
        <v>56</v>
      </c>
      <c r="K13" s="46" t="s">
        <v>164</v>
      </c>
      <c r="L13" s="39" t="s">
        <v>165</v>
      </c>
      <c r="M13" s="40">
        <v>49</v>
      </c>
      <c r="N13" s="31">
        <f t="shared" si="0"/>
        <v>0.49</v>
      </c>
      <c r="O13" s="31">
        <f t="shared" si="1"/>
        <v>0.83050847457627119</v>
      </c>
      <c r="P13" s="41" t="s">
        <v>146</v>
      </c>
      <c r="Q13" s="37" t="s">
        <v>145</v>
      </c>
      <c r="R13" s="43" t="s">
        <v>207</v>
      </c>
    </row>
    <row r="14" spans="1:21" x14ac:dyDescent="0.25">
      <c r="A14" s="28">
        <v>4</v>
      </c>
      <c r="B14" s="51" t="s">
        <v>12</v>
      </c>
      <c r="C14" s="34" t="s">
        <v>166</v>
      </c>
      <c r="D14" s="34" t="s">
        <v>167</v>
      </c>
      <c r="E14" s="34" t="s">
        <v>168</v>
      </c>
      <c r="F14" s="35" t="s">
        <v>169</v>
      </c>
      <c r="G14" s="36" t="s">
        <v>54</v>
      </c>
      <c r="H14" s="36" t="s">
        <v>55</v>
      </c>
      <c r="I14" s="37" t="s">
        <v>158</v>
      </c>
      <c r="J14" s="37" t="s">
        <v>56</v>
      </c>
      <c r="K14" s="38" t="s">
        <v>164</v>
      </c>
      <c r="L14" s="39" t="s">
        <v>170</v>
      </c>
      <c r="M14" s="40">
        <v>31</v>
      </c>
      <c r="N14" s="31">
        <f t="shared" si="0"/>
        <v>0.31</v>
      </c>
      <c r="O14" s="31">
        <f t="shared" si="1"/>
        <v>0.52542372881355937</v>
      </c>
      <c r="P14" s="41" t="s">
        <v>146</v>
      </c>
      <c r="Q14" s="37" t="s">
        <v>145</v>
      </c>
      <c r="R14" s="43" t="s">
        <v>207</v>
      </c>
    </row>
    <row r="15" spans="1:21" x14ac:dyDescent="0.25">
      <c r="A15" s="28">
        <v>5</v>
      </c>
      <c r="B15" s="51" t="s">
        <v>12</v>
      </c>
      <c r="C15" s="34" t="s">
        <v>171</v>
      </c>
      <c r="D15" s="34" t="s">
        <v>172</v>
      </c>
      <c r="E15" s="34" t="s">
        <v>68</v>
      </c>
      <c r="F15" s="35" t="s">
        <v>173</v>
      </c>
      <c r="G15" s="36" t="s">
        <v>54</v>
      </c>
      <c r="H15" s="36" t="s">
        <v>55</v>
      </c>
      <c r="I15" s="37" t="s">
        <v>55</v>
      </c>
      <c r="J15" s="37" t="s">
        <v>56</v>
      </c>
      <c r="K15" s="38" t="s">
        <v>152</v>
      </c>
      <c r="L15" s="39" t="s">
        <v>174</v>
      </c>
      <c r="M15" s="40">
        <v>31</v>
      </c>
      <c r="N15" s="31">
        <f t="shared" si="0"/>
        <v>0.31</v>
      </c>
      <c r="O15" s="31">
        <f t="shared" si="1"/>
        <v>0.52542372881355937</v>
      </c>
      <c r="P15" s="41" t="s">
        <v>146</v>
      </c>
      <c r="Q15" s="37" t="s">
        <v>145</v>
      </c>
      <c r="R15" s="43" t="s">
        <v>207</v>
      </c>
    </row>
    <row r="16" spans="1:21" x14ac:dyDescent="0.25">
      <c r="A16" s="28">
        <v>6</v>
      </c>
      <c r="B16" s="51" t="s">
        <v>12</v>
      </c>
      <c r="C16" s="34" t="s">
        <v>175</v>
      </c>
      <c r="D16" s="34" t="s">
        <v>141</v>
      </c>
      <c r="E16" s="34" t="s">
        <v>176</v>
      </c>
      <c r="F16" s="35" t="s">
        <v>177</v>
      </c>
      <c r="G16" s="36" t="s">
        <v>54</v>
      </c>
      <c r="H16" s="36" t="s">
        <v>55</v>
      </c>
      <c r="I16" s="37" t="s">
        <v>55</v>
      </c>
      <c r="J16" s="37" t="s">
        <v>56</v>
      </c>
      <c r="K16" s="38" t="s">
        <v>164</v>
      </c>
      <c r="L16" s="39" t="s">
        <v>178</v>
      </c>
      <c r="M16" s="40">
        <v>30</v>
      </c>
      <c r="N16" s="31">
        <f t="shared" si="0"/>
        <v>0.3</v>
      </c>
      <c r="O16" s="31">
        <f t="shared" si="1"/>
        <v>0.50847457627118642</v>
      </c>
      <c r="P16" s="41" t="s">
        <v>146</v>
      </c>
      <c r="Q16" s="37" t="s">
        <v>145</v>
      </c>
      <c r="R16" s="43" t="s">
        <v>207</v>
      </c>
    </row>
    <row r="17" spans="1:18" x14ac:dyDescent="0.25">
      <c r="A17" s="28">
        <v>7</v>
      </c>
      <c r="B17" s="51" t="s">
        <v>12</v>
      </c>
      <c r="C17" s="34" t="s">
        <v>179</v>
      </c>
      <c r="D17" s="34" t="s">
        <v>180</v>
      </c>
      <c r="E17" s="34" t="s">
        <v>181</v>
      </c>
      <c r="F17" s="35" t="s">
        <v>182</v>
      </c>
      <c r="G17" s="36" t="s">
        <v>54</v>
      </c>
      <c r="H17" s="36" t="s">
        <v>55</v>
      </c>
      <c r="I17" s="37" t="s">
        <v>55</v>
      </c>
      <c r="J17" s="37" t="s">
        <v>56</v>
      </c>
      <c r="K17" s="38" t="s">
        <v>152</v>
      </c>
      <c r="L17" s="39" t="s">
        <v>183</v>
      </c>
      <c r="M17" s="40">
        <v>26</v>
      </c>
      <c r="N17" s="31">
        <f t="shared" si="0"/>
        <v>0.26</v>
      </c>
      <c r="O17" s="31">
        <f t="shared" si="1"/>
        <v>0.44067796610169491</v>
      </c>
      <c r="P17" s="41" t="str">
        <f t="shared" si="2"/>
        <v>участник</v>
      </c>
      <c r="Q17" s="37" t="s">
        <v>145</v>
      </c>
      <c r="R17" s="43" t="s">
        <v>207</v>
      </c>
    </row>
    <row r="18" spans="1:18" x14ac:dyDescent="0.25">
      <c r="A18" s="28">
        <v>8</v>
      </c>
      <c r="B18" s="51" t="s">
        <v>12</v>
      </c>
      <c r="C18" s="34" t="s">
        <v>184</v>
      </c>
      <c r="D18" s="34" t="s">
        <v>138</v>
      </c>
      <c r="E18" s="34" t="s">
        <v>185</v>
      </c>
      <c r="F18" s="35" t="s">
        <v>186</v>
      </c>
      <c r="G18" s="36" t="s">
        <v>54</v>
      </c>
      <c r="H18" s="36" t="s">
        <v>55</v>
      </c>
      <c r="I18" s="37" t="s">
        <v>55</v>
      </c>
      <c r="J18" s="37" t="s">
        <v>56</v>
      </c>
      <c r="K18" s="38" t="s">
        <v>164</v>
      </c>
      <c r="L18" s="39" t="s">
        <v>187</v>
      </c>
      <c r="M18" s="40">
        <v>26</v>
      </c>
      <c r="N18" s="31">
        <f t="shared" si="0"/>
        <v>0.26</v>
      </c>
      <c r="O18" s="31">
        <f t="shared" si="1"/>
        <v>0.44067796610169491</v>
      </c>
      <c r="P18" s="41" t="str">
        <f t="shared" si="2"/>
        <v>участник</v>
      </c>
      <c r="Q18" s="37" t="s">
        <v>145</v>
      </c>
      <c r="R18" s="43" t="s">
        <v>207</v>
      </c>
    </row>
    <row r="19" spans="1:18" x14ac:dyDescent="0.25">
      <c r="A19" s="28">
        <v>9</v>
      </c>
      <c r="B19" s="51" t="s">
        <v>12</v>
      </c>
      <c r="C19" s="34" t="s">
        <v>188</v>
      </c>
      <c r="D19" s="34" t="s">
        <v>110</v>
      </c>
      <c r="E19" s="34" t="s">
        <v>189</v>
      </c>
      <c r="F19" s="35" t="s">
        <v>190</v>
      </c>
      <c r="G19" s="36" t="s">
        <v>54</v>
      </c>
      <c r="H19" s="36" t="s">
        <v>55</v>
      </c>
      <c r="I19" s="37" t="s">
        <v>55</v>
      </c>
      <c r="J19" s="37" t="s">
        <v>56</v>
      </c>
      <c r="K19" s="38" t="s">
        <v>152</v>
      </c>
      <c r="L19" s="39" t="s">
        <v>191</v>
      </c>
      <c r="M19" s="40">
        <v>24</v>
      </c>
      <c r="N19" s="31">
        <f t="shared" si="0"/>
        <v>0.24</v>
      </c>
      <c r="O19" s="31">
        <f t="shared" si="1"/>
        <v>0.40677966101694918</v>
      </c>
      <c r="P19" s="41" t="str">
        <f t="shared" si="2"/>
        <v>участник</v>
      </c>
      <c r="Q19" s="37" t="s">
        <v>145</v>
      </c>
      <c r="R19" s="43" t="s">
        <v>207</v>
      </c>
    </row>
    <row r="20" spans="1:18" x14ac:dyDescent="0.25">
      <c r="A20" s="28">
        <v>10</v>
      </c>
      <c r="B20" s="51" t="s">
        <v>12</v>
      </c>
      <c r="C20" s="34" t="s">
        <v>192</v>
      </c>
      <c r="D20" s="34" t="s">
        <v>161</v>
      </c>
      <c r="E20" s="34" t="s">
        <v>193</v>
      </c>
      <c r="F20" s="35" t="s">
        <v>194</v>
      </c>
      <c r="G20" s="36" t="s">
        <v>54</v>
      </c>
      <c r="H20" s="36" t="s">
        <v>55</v>
      </c>
      <c r="I20" s="37" t="s">
        <v>55</v>
      </c>
      <c r="J20" s="37" t="s">
        <v>56</v>
      </c>
      <c r="K20" s="38" t="s">
        <v>164</v>
      </c>
      <c r="L20" s="39" t="s">
        <v>195</v>
      </c>
      <c r="M20" s="40">
        <v>24</v>
      </c>
      <c r="N20" s="31">
        <f t="shared" si="0"/>
        <v>0.24</v>
      </c>
      <c r="O20" s="31">
        <f t="shared" si="1"/>
        <v>0.40677966101694918</v>
      </c>
      <c r="P20" s="41" t="str">
        <f t="shared" si="2"/>
        <v>участник</v>
      </c>
      <c r="Q20" s="37" t="s">
        <v>145</v>
      </c>
      <c r="R20" s="43" t="s">
        <v>207</v>
      </c>
    </row>
    <row r="21" spans="1:18" x14ac:dyDescent="0.25">
      <c r="A21" s="28">
        <v>11</v>
      </c>
      <c r="B21" s="51" t="s">
        <v>12</v>
      </c>
      <c r="C21" s="34" t="s">
        <v>97</v>
      </c>
      <c r="D21" s="34" t="s">
        <v>196</v>
      </c>
      <c r="E21" s="34" t="s">
        <v>86</v>
      </c>
      <c r="F21" s="35" t="s">
        <v>197</v>
      </c>
      <c r="G21" s="36" t="s">
        <v>54</v>
      </c>
      <c r="H21" s="36" t="s">
        <v>55</v>
      </c>
      <c r="I21" s="37" t="s">
        <v>55</v>
      </c>
      <c r="J21" s="37" t="s">
        <v>56</v>
      </c>
      <c r="K21" s="38" t="s">
        <v>152</v>
      </c>
      <c r="L21" s="39" t="s">
        <v>198</v>
      </c>
      <c r="M21" s="40">
        <v>23</v>
      </c>
      <c r="N21" s="31">
        <f t="shared" si="0"/>
        <v>0.23</v>
      </c>
      <c r="O21" s="31">
        <f t="shared" si="1"/>
        <v>0.38983050847457629</v>
      </c>
      <c r="P21" s="41" t="str">
        <f t="shared" si="2"/>
        <v>участник</v>
      </c>
      <c r="Q21" s="37" t="s">
        <v>145</v>
      </c>
      <c r="R21" s="43" t="s">
        <v>207</v>
      </c>
    </row>
    <row r="22" spans="1:18" x14ac:dyDescent="0.25">
      <c r="A22" s="28">
        <v>12</v>
      </c>
      <c r="B22" s="51" t="s">
        <v>12</v>
      </c>
      <c r="C22" s="34" t="s">
        <v>199</v>
      </c>
      <c r="D22" s="34" t="s">
        <v>200</v>
      </c>
      <c r="E22" s="34" t="s">
        <v>68</v>
      </c>
      <c r="F22" s="35" t="s">
        <v>201</v>
      </c>
      <c r="G22" s="36" t="s">
        <v>54</v>
      </c>
      <c r="H22" s="36" t="s">
        <v>55</v>
      </c>
      <c r="I22" s="37" t="s">
        <v>55</v>
      </c>
      <c r="J22" s="37" t="s">
        <v>56</v>
      </c>
      <c r="K22" s="38" t="s">
        <v>152</v>
      </c>
      <c r="L22" s="39" t="s">
        <v>202</v>
      </c>
      <c r="M22" s="40">
        <v>20</v>
      </c>
      <c r="N22" s="31">
        <f t="shared" si="0"/>
        <v>0.2</v>
      </c>
      <c r="O22" s="31">
        <f t="shared" si="1"/>
        <v>0.33898305084745761</v>
      </c>
      <c r="P22" s="41" t="str">
        <f t="shared" si="2"/>
        <v>участник</v>
      </c>
      <c r="Q22" s="37" t="s">
        <v>145</v>
      </c>
      <c r="R22" s="43" t="s">
        <v>207</v>
      </c>
    </row>
    <row r="23" spans="1:18" x14ac:dyDescent="0.25">
      <c r="A23" s="28">
        <v>13</v>
      </c>
      <c r="B23" s="51" t="s">
        <v>12</v>
      </c>
      <c r="C23" s="34" t="s">
        <v>203</v>
      </c>
      <c r="D23" s="34" t="s">
        <v>204</v>
      </c>
      <c r="E23" s="34" t="s">
        <v>68</v>
      </c>
      <c r="F23" s="35" t="s">
        <v>205</v>
      </c>
      <c r="G23" s="36" t="s">
        <v>54</v>
      </c>
      <c r="H23" s="36" t="s">
        <v>55</v>
      </c>
      <c r="I23" s="37" t="s">
        <v>55</v>
      </c>
      <c r="J23" s="37" t="s">
        <v>56</v>
      </c>
      <c r="K23" s="38" t="s">
        <v>164</v>
      </c>
      <c r="L23" s="39" t="s">
        <v>206</v>
      </c>
      <c r="M23" s="40">
        <v>12</v>
      </c>
      <c r="N23" s="31">
        <f t="shared" si="0"/>
        <v>0.12</v>
      </c>
      <c r="O23" s="31">
        <f t="shared" si="1"/>
        <v>0.20338983050847459</v>
      </c>
      <c r="P23" s="41" t="str">
        <f t="shared" si="2"/>
        <v>участник</v>
      </c>
      <c r="Q23" s="37" t="s">
        <v>145</v>
      </c>
      <c r="R23" s="43" t="s">
        <v>207</v>
      </c>
    </row>
    <row r="25" spans="1:18" x14ac:dyDescent="0.25">
      <c r="B25" s="33"/>
      <c r="C25" s="10" t="s">
        <v>78</v>
      </c>
      <c r="G25" s="10" t="s">
        <v>79</v>
      </c>
    </row>
    <row r="27" spans="1:18" x14ac:dyDescent="0.25">
      <c r="C27" s="10" t="s">
        <v>80</v>
      </c>
    </row>
  </sheetData>
  <protectedRanges>
    <protectedRange sqref="N11:N23" name="Диапазон1_3_1"/>
    <protectedRange sqref="O11:O23" name="Диапазон1_1_1_1"/>
    <protectedRange sqref="P11:P23" name="Диапазон1_2_1_1_1"/>
  </protectedRanges>
  <autoFilter ref="A10:R10"/>
  <mergeCells count="3">
    <mergeCell ref="A1:R1"/>
    <mergeCell ref="C9:D9"/>
    <mergeCell ref="C2:P2"/>
  </mergeCells>
  <conditionalFormatting sqref="C4:C5">
    <cfRule type="expression" dxfId="13" priority="3" stopIfTrue="1">
      <formula>ISBLANK(C4)</formula>
    </cfRule>
  </conditionalFormatting>
  <conditionalFormatting sqref="C8">
    <cfRule type="expression" dxfId="12" priority="2" stopIfTrue="1">
      <formula>ISBLANK(C8)</formula>
    </cfRule>
  </conditionalFormatting>
  <conditionalFormatting sqref="E9">
    <cfRule type="expression" dxfId="11" priority="1" stopIfTrue="1">
      <formula>ISBLANK(E9)</formula>
    </cfRule>
  </conditionalFormatting>
  <dataValidations count="1">
    <dataValidation allowBlank="1" showInputMessage="1" showErrorMessage="1" sqref="B10:F10 C11:F11 C4:C8 A4:A8 E9 F4:F8 E6:E7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9"/>
  <sheetViews>
    <sheetView topLeftCell="D2" zoomScaleNormal="100" workbookViewId="0">
      <selection activeCell="G23" sqref="G23:H23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pans="1:21" ht="32.25" customHeight="1" x14ac:dyDescent="0.25">
      <c r="B2" s="11"/>
      <c r="C2" s="72" t="s">
        <v>44</v>
      </c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12" t="s">
        <v>32</v>
      </c>
      <c r="R2" s="13">
        <f>COUNTA(M11:M25)</f>
        <v>15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83</v>
      </c>
      <c r="E4" s="16" t="s">
        <v>21</v>
      </c>
      <c r="F4" s="17"/>
      <c r="Q4" s="18" t="s">
        <v>33</v>
      </c>
      <c r="R4" s="19">
        <f>COUNTIF(P11:P25,"победитель")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v>5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COUNTIF(P11:P25,"участник")</f>
        <v>9</v>
      </c>
    </row>
    <row r="7" spans="1:21" x14ac:dyDescent="0.25">
      <c r="A7" s="49" t="s">
        <v>5</v>
      </c>
      <c r="B7" s="15"/>
      <c r="C7" s="49">
        <v>9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45924</v>
      </c>
      <c r="F8" s="17"/>
      <c r="Q8" s="22" t="s">
        <v>31</v>
      </c>
      <c r="R8" s="21">
        <f>(R4+R5)/R2</f>
        <v>0.4</v>
      </c>
    </row>
    <row r="9" spans="1:21" x14ac:dyDescent="0.25">
      <c r="C9" s="73" t="s">
        <v>24</v>
      </c>
      <c r="D9" s="73"/>
      <c r="E9" s="14">
        <v>100</v>
      </c>
      <c r="G9" s="18" t="s">
        <v>46</v>
      </c>
      <c r="H9" s="56">
        <f>E9/2</f>
        <v>50</v>
      </c>
      <c r="J9" s="23" t="s">
        <v>13</v>
      </c>
      <c r="K9" s="24">
        <f>MAX(M11:M25)</f>
        <v>71</v>
      </c>
      <c r="L9" s="25" t="str">
        <f>IF(K9*100/E9&gt;=50,"победитель","участник")</f>
        <v>победитель</v>
      </c>
      <c r="P9" s="26">
        <f>R8-45%</f>
        <v>-4.9999999999999989E-2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 t="s">
        <v>84</v>
      </c>
      <c r="D11" s="34" t="s">
        <v>85</v>
      </c>
      <c r="E11" s="34" t="s">
        <v>86</v>
      </c>
      <c r="F11" s="35">
        <v>40442</v>
      </c>
      <c r="G11" s="36" t="s">
        <v>54</v>
      </c>
      <c r="H11" s="36" t="s">
        <v>55</v>
      </c>
      <c r="I11" s="37" t="s">
        <v>55</v>
      </c>
      <c r="J11" s="37" t="s">
        <v>56</v>
      </c>
      <c r="K11" s="38" t="s">
        <v>87</v>
      </c>
      <c r="L11" s="39" t="s">
        <v>88</v>
      </c>
      <c r="M11" s="40">
        <v>71</v>
      </c>
      <c r="N11" s="31">
        <f t="shared" ref="N11:N25" si="0">IF(M11="","",M11/$E$9)</f>
        <v>0.71</v>
      </c>
      <c r="O11" s="31">
        <f t="shared" ref="O11:O25" si="1">IF(M11="","",M11/$K$9)</f>
        <v>1</v>
      </c>
      <c r="P11" s="41" t="str">
        <f>IF(M11="","",IF($K$9=M11,$L$9,IF(M11&gt;=$H$9,"призер","участник")))</f>
        <v>победитель</v>
      </c>
      <c r="Q11" s="37" t="s">
        <v>145</v>
      </c>
      <c r="R11" s="43" t="s">
        <v>56</v>
      </c>
    </row>
    <row r="12" spans="1:21" s="32" customFormat="1" ht="12.95" customHeight="1" x14ac:dyDescent="0.2">
      <c r="A12" s="28">
        <v>2</v>
      </c>
      <c r="B12" s="51" t="s">
        <v>12</v>
      </c>
      <c r="C12" s="34" t="s">
        <v>89</v>
      </c>
      <c r="D12" s="34" t="s">
        <v>90</v>
      </c>
      <c r="E12" s="34" t="s">
        <v>91</v>
      </c>
      <c r="F12" s="35">
        <v>40298</v>
      </c>
      <c r="G12" s="36" t="s">
        <v>54</v>
      </c>
      <c r="H12" s="36" t="s">
        <v>55</v>
      </c>
      <c r="I12" s="37" t="s">
        <v>55</v>
      </c>
      <c r="J12" s="37" t="s">
        <v>56</v>
      </c>
      <c r="K12" s="38" t="s">
        <v>92</v>
      </c>
      <c r="L12" s="39" t="s">
        <v>93</v>
      </c>
      <c r="M12" s="40">
        <v>69</v>
      </c>
      <c r="N12" s="31">
        <f t="shared" si="0"/>
        <v>0.69</v>
      </c>
      <c r="O12" s="31">
        <f t="shared" si="1"/>
        <v>0.971830985915493</v>
      </c>
      <c r="P12" s="41" t="str">
        <f t="shared" ref="P12:P25" si="2">IF(M12="","",IF($K$9=M12,$L$9,IF(M12&gt;=$H$9,"призер","участник")))</f>
        <v>призер</v>
      </c>
      <c r="Q12" s="37" t="s">
        <v>145</v>
      </c>
      <c r="R12" s="43" t="s">
        <v>56</v>
      </c>
    </row>
    <row r="13" spans="1:21" x14ac:dyDescent="0.25">
      <c r="A13" s="28">
        <v>3</v>
      </c>
      <c r="B13" s="51" t="s">
        <v>12</v>
      </c>
      <c r="C13" s="34" t="s">
        <v>94</v>
      </c>
      <c r="D13" s="34" t="s">
        <v>144</v>
      </c>
      <c r="E13" s="34" t="s">
        <v>95</v>
      </c>
      <c r="F13" s="44">
        <v>40382</v>
      </c>
      <c r="G13" s="36" t="s">
        <v>54</v>
      </c>
      <c r="H13" s="36" t="s">
        <v>55</v>
      </c>
      <c r="I13" s="45" t="s">
        <v>55</v>
      </c>
      <c r="J13" s="45" t="s">
        <v>56</v>
      </c>
      <c r="K13" s="46" t="s">
        <v>87</v>
      </c>
      <c r="L13" s="39" t="s">
        <v>96</v>
      </c>
      <c r="M13" s="40">
        <v>60</v>
      </c>
      <c r="N13" s="31">
        <f t="shared" si="0"/>
        <v>0.6</v>
      </c>
      <c r="O13" s="31">
        <f t="shared" si="1"/>
        <v>0.84507042253521125</v>
      </c>
      <c r="P13" s="41" t="str">
        <f t="shared" si="2"/>
        <v>призер</v>
      </c>
      <c r="Q13" s="37" t="s">
        <v>145</v>
      </c>
      <c r="R13" s="43" t="s">
        <v>56</v>
      </c>
    </row>
    <row r="14" spans="1:21" x14ac:dyDescent="0.25">
      <c r="A14" s="28">
        <v>4</v>
      </c>
      <c r="B14" s="51" t="s">
        <v>12</v>
      </c>
      <c r="C14" s="34" t="s">
        <v>97</v>
      </c>
      <c r="D14" s="34" t="s">
        <v>98</v>
      </c>
      <c r="E14" s="34" t="s">
        <v>99</v>
      </c>
      <c r="F14" s="35">
        <v>40469</v>
      </c>
      <c r="G14" s="36" t="s">
        <v>54</v>
      </c>
      <c r="H14" s="36" t="s">
        <v>55</v>
      </c>
      <c r="I14" s="37" t="s">
        <v>55</v>
      </c>
      <c r="J14" s="37" t="s">
        <v>56</v>
      </c>
      <c r="K14" s="38" t="s">
        <v>87</v>
      </c>
      <c r="L14" s="39" t="s">
        <v>100</v>
      </c>
      <c r="M14" s="40">
        <v>52</v>
      </c>
      <c r="N14" s="31">
        <f t="shared" si="0"/>
        <v>0.52</v>
      </c>
      <c r="O14" s="31">
        <f t="shared" si="1"/>
        <v>0.73239436619718312</v>
      </c>
      <c r="P14" s="41" t="str">
        <f t="shared" si="2"/>
        <v>призер</v>
      </c>
      <c r="Q14" s="37" t="s">
        <v>145</v>
      </c>
      <c r="R14" s="43" t="s">
        <v>56</v>
      </c>
    </row>
    <row r="15" spans="1:21" x14ac:dyDescent="0.25">
      <c r="A15" s="28">
        <v>5</v>
      </c>
      <c r="B15" s="51" t="s">
        <v>12</v>
      </c>
      <c r="C15" s="34" t="s">
        <v>101</v>
      </c>
      <c r="D15" s="34" t="s">
        <v>102</v>
      </c>
      <c r="E15" s="34" t="s">
        <v>103</v>
      </c>
      <c r="F15" s="35">
        <v>40254</v>
      </c>
      <c r="G15" s="36" t="s">
        <v>54</v>
      </c>
      <c r="H15" s="36" t="s">
        <v>55</v>
      </c>
      <c r="I15" s="37" t="s">
        <v>55</v>
      </c>
      <c r="J15" s="37" t="s">
        <v>56</v>
      </c>
      <c r="K15" s="38" t="s">
        <v>87</v>
      </c>
      <c r="L15" s="39" t="s">
        <v>104</v>
      </c>
      <c r="M15" s="40">
        <v>51</v>
      </c>
      <c r="N15" s="31">
        <f t="shared" si="0"/>
        <v>0.51</v>
      </c>
      <c r="O15" s="31">
        <f t="shared" si="1"/>
        <v>0.71830985915492962</v>
      </c>
      <c r="P15" s="41" t="str">
        <f t="shared" si="2"/>
        <v>призер</v>
      </c>
      <c r="Q15" s="37" t="s">
        <v>145</v>
      </c>
      <c r="R15" s="43" t="s">
        <v>56</v>
      </c>
    </row>
    <row r="16" spans="1:21" x14ac:dyDescent="0.25">
      <c r="A16" s="28">
        <v>6</v>
      </c>
      <c r="B16" s="51" t="s">
        <v>12</v>
      </c>
      <c r="C16" s="34" t="s">
        <v>105</v>
      </c>
      <c r="D16" s="34" t="s">
        <v>106</v>
      </c>
      <c r="E16" s="34" t="s">
        <v>107</v>
      </c>
      <c r="F16" s="35">
        <v>40468</v>
      </c>
      <c r="G16" s="36" t="s">
        <v>54</v>
      </c>
      <c r="H16" s="36" t="s">
        <v>55</v>
      </c>
      <c r="I16" s="37" t="s">
        <v>55</v>
      </c>
      <c r="J16" s="37" t="s">
        <v>56</v>
      </c>
      <c r="K16" s="38" t="s">
        <v>87</v>
      </c>
      <c r="L16" s="39" t="s">
        <v>108</v>
      </c>
      <c r="M16" s="40">
        <v>49</v>
      </c>
      <c r="N16" s="31">
        <f t="shared" si="0"/>
        <v>0.49</v>
      </c>
      <c r="O16" s="31">
        <f t="shared" si="1"/>
        <v>0.6901408450704225</v>
      </c>
      <c r="P16" s="41" t="s">
        <v>146</v>
      </c>
      <c r="Q16" s="37" t="s">
        <v>145</v>
      </c>
      <c r="R16" s="43" t="s">
        <v>56</v>
      </c>
    </row>
    <row r="17" spans="1:18" x14ac:dyDescent="0.25">
      <c r="A17" s="28">
        <v>7</v>
      </c>
      <c r="B17" s="51" t="s">
        <v>12</v>
      </c>
      <c r="C17" s="34" t="s">
        <v>109</v>
      </c>
      <c r="D17" s="34" t="s">
        <v>110</v>
      </c>
      <c r="E17" s="34" t="s">
        <v>111</v>
      </c>
      <c r="F17" s="35">
        <v>40352</v>
      </c>
      <c r="G17" s="36" t="s">
        <v>54</v>
      </c>
      <c r="H17" s="36" t="s">
        <v>55</v>
      </c>
      <c r="I17" s="37" t="s">
        <v>55</v>
      </c>
      <c r="J17" s="37" t="s">
        <v>56</v>
      </c>
      <c r="K17" s="38" t="s">
        <v>87</v>
      </c>
      <c r="L17" s="39" t="s">
        <v>112</v>
      </c>
      <c r="M17" s="40">
        <v>43</v>
      </c>
      <c r="N17" s="31">
        <f t="shared" si="0"/>
        <v>0.43</v>
      </c>
      <c r="O17" s="31">
        <f t="shared" si="1"/>
        <v>0.60563380281690138</v>
      </c>
      <c r="P17" s="41" t="str">
        <f t="shared" si="2"/>
        <v>участник</v>
      </c>
      <c r="Q17" s="37" t="s">
        <v>145</v>
      </c>
      <c r="R17" s="43" t="s">
        <v>56</v>
      </c>
    </row>
    <row r="18" spans="1:18" x14ac:dyDescent="0.25">
      <c r="A18" s="28">
        <v>8</v>
      </c>
      <c r="B18" s="51" t="s">
        <v>12</v>
      </c>
      <c r="C18" s="34" t="s">
        <v>113</v>
      </c>
      <c r="D18" s="34" t="s">
        <v>114</v>
      </c>
      <c r="E18" s="34" t="s">
        <v>115</v>
      </c>
      <c r="F18" s="35">
        <v>40201</v>
      </c>
      <c r="G18" s="36" t="s">
        <v>54</v>
      </c>
      <c r="H18" s="36" t="s">
        <v>55</v>
      </c>
      <c r="I18" s="37" t="s">
        <v>55</v>
      </c>
      <c r="J18" s="37" t="s">
        <v>56</v>
      </c>
      <c r="K18" s="38" t="s">
        <v>92</v>
      </c>
      <c r="L18" s="39" t="s">
        <v>116</v>
      </c>
      <c r="M18" s="40">
        <v>35</v>
      </c>
      <c r="N18" s="31">
        <f t="shared" si="0"/>
        <v>0.35</v>
      </c>
      <c r="O18" s="31">
        <f t="shared" si="1"/>
        <v>0.49295774647887325</v>
      </c>
      <c r="P18" s="41" t="str">
        <f t="shared" si="2"/>
        <v>участник</v>
      </c>
      <c r="Q18" s="37" t="s">
        <v>145</v>
      </c>
      <c r="R18" s="43" t="s">
        <v>56</v>
      </c>
    </row>
    <row r="19" spans="1:18" x14ac:dyDescent="0.25">
      <c r="A19" s="28">
        <v>9</v>
      </c>
      <c r="B19" s="51" t="s">
        <v>12</v>
      </c>
      <c r="C19" s="34" t="s">
        <v>117</v>
      </c>
      <c r="D19" s="34" t="s">
        <v>118</v>
      </c>
      <c r="E19" s="34" t="s">
        <v>119</v>
      </c>
      <c r="F19" s="35">
        <v>40445</v>
      </c>
      <c r="G19" s="36" t="s">
        <v>54</v>
      </c>
      <c r="H19" s="36" t="s">
        <v>55</v>
      </c>
      <c r="I19" s="37" t="s">
        <v>55</v>
      </c>
      <c r="J19" s="37" t="s">
        <v>56</v>
      </c>
      <c r="K19" s="38" t="s">
        <v>87</v>
      </c>
      <c r="L19" s="39" t="s">
        <v>120</v>
      </c>
      <c r="M19" s="40">
        <v>34</v>
      </c>
      <c r="N19" s="31">
        <f t="shared" si="0"/>
        <v>0.34</v>
      </c>
      <c r="O19" s="31">
        <f t="shared" si="1"/>
        <v>0.47887323943661969</v>
      </c>
      <c r="P19" s="41" t="str">
        <f t="shared" si="2"/>
        <v>участник</v>
      </c>
      <c r="Q19" s="37" t="s">
        <v>145</v>
      </c>
      <c r="R19" s="43" t="s">
        <v>56</v>
      </c>
    </row>
    <row r="20" spans="1:18" x14ac:dyDescent="0.25">
      <c r="A20" s="28">
        <v>10</v>
      </c>
      <c r="B20" s="51" t="s">
        <v>12</v>
      </c>
      <c r="C20" s="34" t="s">
        <v>121</v>
      </c>
      <c r="D20" s="34" t="s">
        <v>122</v>
      </c>
      <c r="E20" s="34" t="s">
        <v>123</v>
      </c>
      <c r="F20" s="35">
        <v>40327</v>
      </c>
      <c r="G20" s="36" t="s">
        <v>54</v>
      </c>
      <c r="H20" s="36" t="s">
        <v>55</v>
      </c>
      <c r="I20" s="37" t="s">
        <v>55</v>
      </c>
      <c r="J20" s="37" t="s">
        <v>56</v>
      </c>
      <c r="K20" s="38" t="s">
        <v>87</v>
      </c>
      <c r="L20" s="39" t="s">
        <v>124</v>
      </c>
      <c r="M20" s="40">
        <v>34</v>
      </c>
      <c r="N20" s="31">
        <f t="shared" si="0"/>
        <v>0.34</v>
      </c>
      <c r="O20" s="31">
        <f t="shared" si="1"/>
        <v>0.47887323943661969</v>
      </c>
      <c r="P20" s="41" t="str">
        <f t="shared" si="2"/>
        <v>участник</v>
      </c>
      <c r="Q20" s="37" t="s">
        <v>145</v>
      </c>
      <c r="R20" s="43" t="s">
        <v>56</v>
      </c>
    </row>
    <row r="21" spans="1:18" x14ac:dyDescent="0.25">
      <c r="A21" s="28">
        <v>11</v>
      </c>
      <c r="B21" s="51" t="s">
        <v>12</v>
      </c>
      <c r="C21" s="34" t="s">
        <v>125</v>
      </c>
      <c r="D21" s="34" t="s">
        <v>126</v>
      </c>
      <c r="E21" s="34" t="s">
        <v>127</v>
      </c>
      <c r="F21" s="35">
        <v>40348</v>
      </c>
      <c r="G21" s="36" t="s">
        <v>54</v>
      </c>
      <c r="H21" s="36" t="s">
        <v>55</v>
      </c>
      <c r="I21" s="37" t="s">
        <v>55</v>
      </c>
      <c r="J21" s="37" t="s">
        <v>56</v>
      </c>
      <c r="K21" s="38" t="s">
        <v>92</v>
      </c>
      <c r="L21" s="39" t="s">
        <v>128</v>
      </c>
      <c r="M21" s="40">
        <v>28</v>
      </c>
      <c r="N21" s="31">
        <f t="shared" si="0"/>
        <v>0.28000000000000003</v>
      </c>
      <c r="O21" s="31">
        <f t="shared" si="1"/>
        <v>0.39436619718309857</v>
      </c>
      <c r="P21" s="41" t="str">
        <f t="shared" si="2"/>
        <v>участник</v>
      </c>
      <c r="Q21" s="37" t="s">
        <v>145</v>
      </c>
      <c r="R21" s="43" t="s">
        <v>56</v>
      </c>
    </row>
    <row r="22" spans="1:18" x14ac:dyDescent="0.25">
      <c r="A22" s="28">
        <v>12</v>
      </c>
      <c r="B22" s="51" t="s">
        <v>12</v>
      </c>
      <c r="C22" s="34" t="s">
        <v>129</v>
      </c>
      <c r="D22" s="34" t="s">
        <v>130</v>
      </c>
      <c r="E22" s="34" t="s">
        <v>131</v>
      </c>
      <c r="F22" s="35">
        <v>40436</v>
      </c>
      <c r="G22" s="36" t="s">
        <v>54</v>
      </c>
      <c r="H22" s="36" t="s">
        <v>55</v>
      </c>
      <c r="I22" s="37" t="s">
        <v>55</v>
      </c>
      <c r="J22" s="37" t="s">
        <v>56</v>
      </c>
      <c r="K22" s="38" t="s">
        <v>87</v>
      </c>
      <c r="L22" s="39" t="s">
        <v>132</v>
      </c>
      <c r="M22" s="40">
        <v>26</v>
      </c>
      <c r="N22" s="31">
        <f t="shared" si="0"/>
        <v>0.26</v>
      </c>
      <c r="O22" s="31">
        <f t="shared" si="1"/>
        <v>0.36619718309859156</v>
      </c>
      <c r="P22" s="41" t="str">
        <f t="shared" si="2"/>
        <v>участник</v>
      </c>
      <c r="Q22" s="37" t="s">
        <v>145</v>
      </c>
      <c r="R22" s="43" t="s">
        <v>56</v>
      </c>
    </row>
    <row r="23" spans="1:18" x14ac:dyDescent="0.25">
      <c r="A23" s="28">
        <v>13</v>
      </c>
      <c r="B23" s="51" t="s">
        <v>12</v>
      </c>
      <c r="C23" s="34" t="s">
        <v>133</v>
      </c>
      <c r="D23" s="34" t="s">
        <v>134</v>
      </c>
      <c r="E23" s="34" t="s">
        <v>135</v>
      </c>
      <c r="F23" s="35">
        <v>40440</v>
      </c>
      <c r="G23" s="36" t="s">
        <v>54</v>
      </c>
      <c r="H23" s="36" t="s">
        <v>55</v>
      </c>
      <c r="I23" s="37" t="s">
        <v>55</v>
      </c>
      <c r="J23" s="37" t="s">
        <v>56</v>
      </c>
      <c r="K23" s="38" t="s">
        <v>87</v>
      </c>
      <c r="L23" s="39" t="s">
        <v>136</v>
      </c>
      <c r="M23" s="40">
        <v>22</v>
      </c>
      <c r="N23" s="31">
        <f t="shared" si="0"/>
        <v>0.22</v>
      </c>
      <c r="O23" s="31">
        <f t="shared" si="1"/>
        <v>0.30985915492957744</v>
      </c>
      <c r="P23" s="41" t="str">
        <f t="shared" si="2"/>
        <v>участник</v>
      </c>
      <c r="Q23" s="37" t="s">
        <v>145</v>
      </c>
      <c r="R23" s="43" t="s">
        <v>56</v>
      </c>
    </row>
    <row r="24" spans="1:18" x14ac:dyDescent="0.25">
      <c r="A24" s="28">
        <v>14</v>
      </c>
      <c r="B24" s="51" t="s">
        <v>12</v>
      </c>
      <c r="C24" s="34" t="s">
        <v>137</v>
      </c>
      <c r="D24" s="34" t="s">
        <v>138</v>
      </c>
      <c r="E24" s="34" t="s">
        <v>68</v>
      </c>
      <c r="F24" s="35">
        <v>40336</v>
      </c>
      <c r="G24" s="36" t="s">
        <v>54</v>
      </c>
      <c r="H24" s="36" t="s">
        <v>55</v>
      </c>
      <c r="I24" s="37" t="s">
        <v>55</v>
      </c>
      <c r="J24" s="37" t="s">
        <v>56</v>
      </c>
      <c r="K24" s="38" t="s">
        <v>87</v>
      </c>
      <c r="L24" s="39" t="s">
        <v>139</v>
      </c>
      <c r="M24" s="40">
        <v>21</v>
      </c>
      <c r="N24" s="31">
        <f t="shared" si="0"/>
        <v>0.21</v>
      </c>
      <c r="O24" s="31">
        <f t="shared" si="1"/>
        <v>0.29577464788732394</v>
      </c>
      <c r="P24" s="41" t="str">
        <f t="shared" si="2"/>
        <v>участник</v>
      </c>
      <c r="Q24" s="37" t="s">
        <v>145</v>
      </c>
      <c r="R24" s="43" t="s">
        <v>56</v>
      </c>
    </row>
    <row r="25" spans="1:18" x14ac:dyDescent="0.25">
      <c r="A25" s="28">
        <v>15</v>
      </c>
      <c r="B25" s="51" t="s">
        <v>12</v>
      </c>
      <c r="C25" s="34" t="s">
        <v>140</v>
      </c>
      <c r="D25" s="34" t="s">
        <v>141</v>
      </c>
      <c r="E25" s="34" t="s">
        <v>142</v>
      </c>
      <c r="F25" s="35">
        <v>40366</v>
      </c>
      <c r="G25" s="36" t="s">
        <v>54</v>
      </c>
      <c r="H25" s="36" t="s">
        <v>55</v>
      </c>
      <c r="I25" s="37" t="s">
        <v>55</v>
      </c>
      <c r="J25" s="37" t="s">
        <v>56</v>
      </c>
      <c r="K25" s="38" t="s">
        <v>87</v>
      </c>
      <c r="L25" s="39" t="s">
        <v>143</v>
      </c>
      <c r="M25" s="40">
        <v>19</v>
      </c>
      <c r="N25" s="31">
        <f t="shared" si="0"/>
        <v>0.19</v>
      </c>
      <c r="O25" s="31">
        <f t="shared" si="1"/>
        <v>0.26760563380281688</v>
      </c>
      <c r="P25" s="41" t="str">
        <f t="shared" si="2"/>
        <v>участник</v>
      </c>
      <c r="Q25" s="37" t="s">
        <v>145</v>
      </c>
      <c r="R25" s="43" t="s">
        <v>56</v>
      </c>
    </row>
    <row r="27" spans="1:18" ht="15.75" x14ac:dyDescent="0.25">
      <c r="B27" s="61" t="s">
        <v>78</v>
      </c>
      <c r="F27" s="10" t="s">
        <v>79</v>
      </c>
    </row>
    <row r="29" spans="1:18" x14ac:dyDescent="0.25">
      <c r="B29" s="10" t="s">
        <v>80</v>
      </c>
    </row>
  </sheetData>
  <protectedRanges>
    <protectedRange sqref="N11:N25" name="Диапазон1_3_1"/>
    <protectedRange sqref="O11:O25" name="Диапазон1_1_1_1"/>
    <protectedRange sqref="P11:P25" name="Диапазон1_2_1_1_1"/>
  </protectedRanges>
  <autoFilter ref="A10:R10"/>
  <mergeCells count="3">
    <mergeCell ref="A1:R1"/>
    <mergeCell ref="C9:D9"/>
    <mergeCell ref="C2:P2"/>
  </mergeCells>
  <conditionalFormatting sqref="C4">
    <cfRule type="expression" dxfId="10" priority="4" stopIfTrue="1">
      <formula>ISBLANK(C4)</formula>
    </cfRule>
  </conditionalFormatting>
  <conditionalFormatting sqref="C5">
    <cfRule type="expression" dxfId="9" priority="3" stopIfTrue="1">
      <formula>ISBLANK(C5)</formula>
    </cfRule>
  </conditionalFormatting>
  <conditionalFormatting sqref="C8">
    <cfRule type="expression" dxfId="8" priority="2" stopIfTrue="1">
      <formula>ISBLANK(C8)</formula>
    </cfRule>
  </conditionalFormatting>
  <conditionalFormatting sqref="E9">
    <cfRule type="expression" dxfId="7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0"/>
  <sheetViews>
    <sheetView topLeftCell="D2" zoomScaleNormal="100" workbookViewId="0">
      <selection activeCell="Q20" sqref="Q20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pans="1:21" ht="32.25" customHeight="1" x14ac:dyDescent="0.25">
      <c r="B2" s="11"/>
      <c r="C2" s="72" t="s">
        <v>50</v>
      </c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12" t="s">
        <v>32</v>
      </c>
      <c r="R2" s="13">
        <f>COUNTA(M11:M16)</f>
        <v>6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48</v>
      </c>
      <c r="E4" s="16" t="s">
        <v>21</v>
      </c>
      <c r="F4" s="17"/>
      <c r="Q4" s="18" t="s">
        <v>33</v>
      </c>
      <c r="R4" s="19">
        <f>COUNTIF(P11:P16,"победитель")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COUNTIF(P11:P16,"призер")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COUNTIF(P11:P16,"участник")</f>
        <v>5</v>
      </c>
    </row>
    <row r="7" spans="1:21" x14ac:dyDescent="0.25">
      <c r="A7" s="49" t="s">
        <v>5</v>
      </c>
      <c r="B7" s="15"/>
      <c r="C7" s="49">
        <v>10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 t="s">
        <v>49</v>
      </c>
      <c r="F8" s="17"/>
      <c r="Q8" s="22" t="s">
        <v>31</v>
      </c>
      <c r="R8" s="21">
        <f>(R4+R5)/R2</f>
        <v>0.16666666666666666</v>
      </c>
    </row>
    <row r="9" spans="1:21" x14ac:dyDescent="0.25">
      <c r="C9" s="73" t="s">
        <v>24</v>
      </c>
      <c r="D9" s="73"/>
      <c r="E9" s="14">
        <v>100</v>
      </c>
      <c r="G9" s="18" t="s">
        <v>46</v>
      </c>
      <c r="H9" s="56">
        <f>E9/2</f>
        <v>50</v>
      </c>
      <c r="J9" s="23" t="s">
        <v>13</v>
      </c>
      <c r="K9" s="24">
        <f>MAX(M11:M16)</f>
        <v>45</v>
      </c>
      <c r="L9" s="25" t="str">
        <f>IF(K9*100/E9&gt;=50,"победитель","участник")</f>
        <v>участник</v>
      </c>
      <c r="P9" s="26">
        <f>R8-45%</f>
        <v>-0.28333333333333333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 t="s">
        <v>51</v>
      </c>
      <c r="D11" s="34" t="s">
        <v>52</v>
      </c>
      <c r="E11" s="34" t="s">
        <v>53</v>
      </c>
      <c r="F11" s="35">
        <v>39949</v>
      </c>
      <c r="G11" s="36" t="s">
        <v>54</v>
      </c>
      <c r="H11" s="36" t="s">
        <v>55</v>
      </c>
      <c r="I11" s="36" t="s">
        <v>55</v>
      </c>
      <c r="J11" s="37" t="s">
        <v>56</v>
      </c>
      <c r="K11" s="38">
        <v>10</v>
      </c>
      <c r="L11" s="39" t="s">
        <v>57</v>
      </c>
      <c r="M11" s="40">
        <v>45</v>
      </c>
      <c r="N11" s="31">
        <f t="shared" ref="N11:N16" si="0">IF(M11="","",M11/$E$9)</f>
        <v>0.45</v>
      </c>
      <c r="O11" s="31">
        <f t="shared" ref="O11:O16" si="1">IF(M11="","",M11/$K$9)</f>
        <v>1</v>
      </c>
      <c r="P11" s="41" t="s">
        <v>82</v>
      </c>
      <c r="Q11" s="37" t="s">
        <v>81</v>
      </c>
      <c r="R11" s="37" t="s">
        <v>56</v>
      </c>
    </row>
    <row r="12" spans="1:21" s="32" customFormat="1" ht="12.95" customHeight="1" x14ac:dyDescent="0.2">
      <c r="A12" s="28">
        <v>2</v>
      </c>
      <c r="B12" s="51" t="s">
        <v>12</v>
      </c>
      <c r="C12" s="34" t="s">
        <v>58</v>
      </c>
      <c r="D12" s="34" t="s">
        <v>59</v>
      </c>
      <c r="E12" s="34" t="s">
        <v>60</v>
      </c>
      <c r="F12" s="35">
        <v>39774</v>
      </c>
      <c r="G12" s="36" t="s">
        <v>54</v>
      </c>
      <c r="H12" s="36" t="s">
        <v>55</v>
      </c>
      <c r="I12" s="36" t="s">
        <v>55</v>
      </c>
      <c r="J12" s="37" t="s">
        <v>56</v>
      </c>
      <c r="K12" s="38">
        <v>10</v>
      </c>
      <c r="L12" s="39" t="s">
        <v>61</v>
      </c>
      <c r="M12" s="40">
        <v>28</v>
      </c>
      <c r="N12" s="31">
        <f t="shared" si="0"/>
        <v>0.28000000000000003</v>
      </c>
      <c r="O12" s="31">
        <f t="shared" si="1"/>
        <v>0.62222222222222223</v>
      </c>
      <c r="P12" s="41" t="str">
        <f t="shared" ref="P12:P16" si="2">IF(M12="","",IF($K$9=M12,$L$9,IF(M12&gt;=$H$9,"призер","участник")))</f>
        <v>участник</v>
      </c>
      <c r="Q12" s="37" t="s">
        <v>81</v>
      </c>
      <c r="R12" s="37" t="s">
        <v>56</v>
      </c>
    </row>
    <row r="13" spans="1:21" x14ac:dyDescent="0.25">
      <c r="A13" s="28">
        <v>3</v>
      </c>
      <c r="B13" s="51" t="s">
        <v>12</v>
      </c>
      <c r="C13" s="34" t="s">
        <v>62</v>
      </c>
      <c r="D13" s="34" t="s">
        <v>63</v>
      </c>
      <c r="E13" s="34" t="s">
        <v>64</v>
      </c>
      <c r="F13" s="35">
        <v>39875</v>
      </c>
      <c r="G13" s="36" t="s">
        <v>54</v>
      </c>
      <c r="H13" s="36" t="s">
        <v>55</v>
      </c>
      <c r="I13" s="36" t="s">
        <v>55</v>
      </c>
      <c r="J13" s="37" t="s">
        <v>56</v>
      </c>
      <c r="K13" s="38">
        <v>10</v>
      </c>
      <c r="L13" s="39" t="s">
        <v>65</v>
      </c>
      <c r="M13" s="40">
        <v>25</v>
      </c>
      <c r="N13" s="31">
        <f t="shared" si="0"/>
        <v>0.25</v>
      </c>
      <c r="O13" s="31">
        <f t="shared" si="1"/>
        <v>0.55555555555555558</v>
      </c>
      <c r="P13" s="41" t="str">
        <f t="shared" si="2"/>
        <v>участник</v>
      </c>
      <c r="Q13" s="37" t="s">
        <v>81</v>
      </c>
      <c r="R13" s="37" t="s">
        <v>56</v>
      </c>
    </row>
    <row r="14" spans="1:21" x14ac:dyDescent="0.25">
      <c r="A14" s="28">
        <v>4</v>
      </c>
      <c r="B14" s="51" t="s">
        <v>12</v>
      </c>
      <c r="C14" s="60" t="s">
        <v>66</v>
      </c>
      <c r="D14" s="34" t="s">
        <v>67</v>
      </c>
      <c r="E14" s="34" t="s">
        <v>68</v>
      </c>
      <c r="F14" s="35">
        <v>39773</v>
      </c>
      <c r="G14" s="36" t="s">
        <v>54</v>
      </c>
      <c r="H14" s="36" t="s">
        <v>55</v>
      </c>
      <c r="I14" s="36" t="s">
        <v>55</v>
      </c>
      <c r="J14" s="37" t="s">
        <v>56</v>
      </c>
      <c r="K14" s="38">
        <v>10</v>
      </c>
      <c r="L14" s="39" t="s">
        <v>69</v>
      </c>
      <c r="M14" s="40">
        <v>19</v>
      </c>
      <c r="N14" s="31">
        <f t="shared" si="0"/>
        <v>0.19</v>
      </c>
      <c r="O14" s="31">
        <f t="shared" si="1"/>
        <v>0.42222222222222222</v>
      </c>
      <c r="P14" s="41" t="str">
        <f t="shared" si="2"/>
        <v>участник</v>
      </c>
      <c r="Q14" s="37" t="s">
        <v>81</v>
      </c>
      <c r="R14" s="37" t="s">
        <v>56</v>
      </c>
    </row>
    <row r="15" spans="1:21" x14ac:dyDescent="0.25">
      <c r="A15" s="28">
        <v>5</v>
      </c>
      <c r="B15" s="51" t="s">
        <v>12</v>
      </c>
      <c r="C15" s="34" t="s">
        <v>70</v>
      </c>
      <c r="D15" s="34" t="s">
        <v>71</v>
      </c>
      <c r="E15" s="34" t="s">
        <v>72</v>
      </c>
      <c r="F15" s="35">
        <v>39985</v>
      </c>
      <c r="G15" s="36" t="s">
        <v>54</v>
      </c>
      <c r="H15" s="36" t="s">
        <v>55</v>
      </c>
      <c r="I15" s="36" t="s">
        <v>55</v>
      </c>
      <c r="J15" s="37" t="s">
        <v>56</v>
      </c>
      <c r="K15" s="38">
        <v>10</v>
      </c>
      <c r="L15" s="39" t="s">
        <v>73</v>
      </c>
      <c r="M15" s="40">
        <v>19</v>
      </c>
      <c r="N15" s="31">
        <f t="shared" si="0"/>
        <v>0.19</v>
      </c>
      <c r="O15" s="31">
        <f t="shared" si="1"/>
        <v>0.42222222222222222</v>
      </c>
      <c r="P15" s="41" t="str">
        <f t="shared" si="2"/>
        <v>участник</v>
      </c>
      <c r="Q15" s="37" t="s">
        <v>81</v>
      </c>
      <c r="R15" s="37" t="s">
        <v>56</v>
      </c>
    </row>
    <row r="16" spans="1:21" x14ac:dyDescent="0.25">
      <c r="A16" s="28">
        <v>6</v>
      </c>
      <c r="B16" s="51" t="s">
        <v>12</v>
      </c>
      <c r="C16" s="34" t="s">
        <v>74</v>
      </c>
      <c r="D16" s="34" t="s">
        <v>75</v>
      </c>
      <c r="E16" s="34" t="s">
        <v>76</v>
      </c>
      <c r="F16" s="35">
        <v>39830</v>
      </c>
      <c r="G16" s="36" t="s">
        <v>54</v>
      </c>
      <c r="H16" s="36" t="s">
        <v>55</v>
      </c>
      <c r="I16" s="36" t="s">
        <v>55</v>
      </c>
      <c r="J16" s="37" t="s">
        <v>56</v>
      </c>
      <c r="K16" s="38">
        <v>10</v>
      </c>
      <c r="L16" s="39" t="s">
        <v>77</v>
      </c>
      <c r="M16" s="40">
        <v>19</v>
      </c>
      <c r="N16" s="31">
        <f t="shared" si="0"/>
        <v>0.19</v>
      </c>
      <c r="O16" s="31">
        <f t="shared" si="1"/>
        <v>0.42222222222222222</v>
      </c>
      <c r="P16" s="41" t="str">
        <f t="shared" si="2"/>
        <v>участник</v>
      </c>
      <c r="Q16" s="37" t="s">
        <v>81</v>
      </c>
      <c r="R16" s="37" t="s">
        <v>56</v>
      </c>
    </row>
    <row r="18" spans="2:7" ht="15.75" x14ac:dyDescent="0.25">
      <c r="B18" s="33"/>
      <c r="C18" s="61" t="s">
        <v>78</v>
      </c>
      <c r="G18" s="10" t="s">
        <v>79</v>
      </c>
    </row>
    <row r="20" spans="2:7" x14ac:dyDescent="0.25">
      <c r="C20" s="10" t="s">
        <v>80</v>
      </c>
    </row>
  </sheetData>
  <protectedRanges>
    <protectedRange sqref="N11:N16" name="Диапазон1_3_1"/>
    <protectedRange sqref="O11:O16" name="Диапазон1_1_1_1"/>
    <protectedRange sqref="P11:P16" name="Диапазон1_2_1_1_1"/>
  </protectedRanges>
  <autoFilter ref="A10:R10"/>
  <mergeCells count="3">
    <mergeCell ref="A1:R1"/>
    <mergeCell ref="C9:D9"/>
    <mergeCell ref="C2:P2"/>
  </mergeCells>
  <conditionalFormatting sqref="C4:C5">
    <cfRule type="expression" dxfId="6" priority="3" stopIfTrue="1">
      <formula>ISBLANK(C4)</formula>
    </cfRule>
  </conditionalFormatting>
  <conditionalFormatting sqref="E9">
    <cfRule type="expression" dxfId="5" priority="2" stopIfTrue="1">
      <formula>ISBLANK(E9)</formula>
    </cfRule>
  </conditionalFormatting>
  <conditionalFormatting sqref="C8">
    <cfRule type="expression" dxfId="4" priority="1" stopIfTrue="1">
      <formula>ISBLANK(C8)</formula>
    </cfRule>
  </conditionalFormatting>
  <dataValidations count="1">
    <dataValidation allowBlank="1" showInputMessage="1" showErrorMessage="1" sqref="B10:F10 A4:A8 C4:C8 F4:F8 E9 E6:E7 C11:F11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zoomScaleNormal="100" workbookViewId="0">
      <selection activeCell="F5" sqref="F5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pans="1:21" ht="32.25" customHeight="1" x14ac:dyDescent="0.25">
      <c r="B2" s="11"/>
      <c r="C2" s="72" t="s">
        <v>45</v>
      </c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12" t="s">
        <v>32</v>
      </c>
      <c r="R2" s="13">
        <f>COUNTA(M11:M60)</f>
        <v>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/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0</v>
      </c>
    </row>
    <row r="7" spans="1:21" x14ac:dyDescent="0.25">
      <c r="A7" s="49" t="s">
        <v>5</v>
      </c>
      <c r="B7" s="15"/>
      <c r="C7" s="49">
        <v>11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/>
      <c r="F8" s="17"/>
      <c r="Q8" s="22" t="s">
        <v>31</v>
      </c>
      <c r="R8" s="21" t="e">
        <f>(R4+R5)/R2</f>
        <v>#DIV/0!</v>
      </c>
    </row>
    <row r="9" spans="1:21" x14ac:dyDescent="0.25">
      <c r="C9" s="73" t="s">
        <v>24</v>
      </c>
      <c r="D9" s="73"/>
      <c r="E9" s="14"/>
      <c r="G9" s="18" t="s">
        <v>46</v>
      </c>
      <c r="H9" s="57">
        <f>E9/2</f>
        <v>0</v>
      </c>
      <c r="J9" s="23" t="s">
        <v>13</v>
      </c>
      <c r="K9" s="24">
        <f>MAX(M11:M60)</f>
        <v>0</v>
      </c>
      <c r="L9" s="25" t="e">
        <f>IF(K9*100/E9&gt;=50,"победитель","участник")</f>
        <v>#DIV/0!</v>
      </c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/>
      <c r="D11" s="34"/>
      <c r="E11" s="34"/>
      <c r="F11" s="35"/>
      <c r="G11" s="36"/>
      <c r="H11" s="36"/>
      <c r="I11" s="37"/>
      <c r="J11" s="37"/>
      <c r="K11" s="38"/>
      <c r="L11" s="39"/>
      <c r="M11" s="40"/>
      <c r="N11" s="31" t="str">
        <f t="shared" ref="N11:N42" si="0">IF(M11="","",M11/$E$9)</f>
        <v/>
      </c>
      <c r="O11" s="31" t="str">
        <f t="shared" ref="O11:O42" si="1">IF(M11="","",M11/$K$9)</f>
        <v/>
      </c>
      <c r="P11" s="41" t="str">
        <f>IF(M11="","",IF($K$9=M11,$L$9,IF(M11&gt;=$H$9,"призер","участник")))</f>
        <v/>
      </c>
      <c r="Q11" s="37"/>
      <c r="R11" s="43"/>
    </row>
    <row r="12" spans="1:21" s="32" customFormat="1" ht="12.95" customHeight="1" x14ac:dyDescent="0.2">
      <c r="A12" s="28">
        <v>2</v>
      </c>
      <c r="B12" s="51" t="s">
        <v>12</v>
      </c>
      <c r="C12" s="34"/>
      <c r="D12" s="34"/>
      <c r="E12" s="34"/>
      <c r="F12" s="35"/>
      <c r="G12" s="36"/>
      <c r="H12" s="36"/>
      <c r="I12" s="37"/>
      <c r="J12" s="37"/>
      <c r="K12" s="38"/>
      <c r="L12" s="39"/>
      <c r="M12" s="40"/>
      <c r="N12" s="31" t="str">
        <f t="shared" si="0"/>
        <v/>
      </c>
      <c r="O12" s="31" t="str">
        <f t="shared" si="1"/>
        <v/>
      </c>
      <c r="P12" s="41" t="str">
        <f t="shared" ref="P12:P59" si="2">IF(M12="","",IF($K$9=M12,$L$9,IF(M12&gt;=$H$9,"призер","участник")))</f>
        <v/>
      </c>
      <c r="Q12" s="37"/>
      <c r="R12" s="43"/>
    </row>
    <row r="13" spans="1:21" x14ac:dyDescent="0.25">
      <c r="A13" s="28">
        <v>3</v>
      </c>
      <c r="B13" s="51" t="s">
        <v>12</v>
      </c>
      <c r="C13" s="34"/>
      <c r="D13" s="34"/>
      <c r="E13" s="34"/>
      <c r="F13" s="44"/>
      <c r="G13" s="36"/>
      <c r="H13" s="36"/>
      <c r="I13" s="45"/>
      <c r="J13" s="45"/>
      <c r="K13" s="46"/>
      <c r="L13" s="39"/>
      <c r="M13" s="40"/>
      <c r="N13" s="31" t="str">
        <f t="shared" si="0"/>
        <v/>
      </c>
      <c r="O13" s="31" t="str">
        <f t="shared" si="1"/>
        <v/>
      </c>
      <c r="P13" s="41" t="str">
        <f t="shared" si="2"/>
        <v/>
      </c>
      <c r="Q13" s="37"/>
      <c r="R13" s="43"/>
    </row>
    <row r="14" spans="1:21" x14ac:dyDescent="0.25">
      <c r="A14" s="28">
        <v>4</v>
      </c>
      <c r="B14" s="51" t="s">
        <v>12</v>
      </c>
      <c r="C14" s="34"/>
      <c r="D14" s="34"/>
      <c r="E14" s="34"/>
      <c r="F14" s="35"/>
      <c r="G14" s="36"/>
      <c r="H14" s="36"/>
      <c r="I14" s="37"/>
      <c r="J14" s="37"/>
      <c r="K14" s="38"/>
      <c r="L14" s="39"/>
      <c r="M14" s="40"/>
      <c r="N14" s="31" t="str">
        <f t="shared" si="0"/>
        <v/>
      </c>
      <c r="O14" s="31" t="str">
        <f t="shared" si="1"/>
        <v/>
      </c>
      <c r="P14" s="41" t="str">
        <f t="shared" si="2"/>
        <v/>
      </c>
      <c r="Q14" s="37"/>
      <c r="R14" s="43"/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7"/>
      <c r="J15" s="37"/>
      <c r="K15" s="38"/>
      <c r="L15" s="39"/>
      <c r="M15" s="40"/>
      <c r="N15" s="31" t="str">
        <f t="shared" si="0"/>
        <v/>
      </c>
      <c r="O15" s="31" t="str">
        <f t="shared" si="1"/>
        <v/>
      </c>
      <c r="P15" s="41" t="str">
        <f t="shared" si="2"/>
        <v/>
      </c>
      <c r="Q15" s="37"/>
      <c r="R15" s="43"/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/>
      <c r="K16" s="38"/>
      <c r="L16" s="39"/>
      <c r="M16" s="40"/>
      <c r="N16" s="31" t="str">
        <f t="shared" si="0"/>
        <v/>
      </c>
      <c r="O16" s="31" t="str">
        <f t="shared" si="1"/>
        <v/>
      </c>
      <c r="P16" s="41" t="str">
        <f t="shared" si="2"/>
        <v/>
      </c>
      <c r="Q16" s="37"/>
      <c r="R16" s="43"/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/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60" si="3">IF(M43="","",M43/$E$9)</f>
        <v/>
      </c>
      <c r="O43" s="31" t="str">
        <f t="shared" ref="O43:O60" si="4">IF(M43="","",M43/$K$9)</f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>IF(M60="","",IF($K$9=M60,$L$9,IF(M60&gt;=$H$9,"призер","участник")))</f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/>
  <mergeCells count="3">
    <mergeCell ref="A1:R1"/>
    <mergeCell ref="C9:D9"/>
    <mergeCell ref="C2:P2"/>
  </mergeCells>
  <conditionalFormatting sqref="C4">
    <cfRule type="expression" dxfId="3" priority="4" stopIfTrue="1">
      <formula>ISBLANK(C4)</formula>
    </cfRule>
  </conditionalFormatting>
  <conditionalFormatting sqref="C5">
    <cfRule type="expression" dxfId="2" priority="3" stopIfTrue="1">
      <formula>ISBLANK(C5)</formula>
    </cfRule>
  </conditionalFormatting>
  <conditionalFormatting sqref="C8">
    <cfRule type="expression" dxfId="1" priority="2" stopIfTrue="1">
      <formula>ISBLANK(C8)</formula>
    </cfRule>
  </conditionalFormatting>
  <conditionalFormatting sqref="E9">
    <cfRule type="expression" dxfId="0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8</vt:i4>
      </vt:variant>
    </vt:vector>
  </HeadingPairs>
  <TitlesOfParts>
    <vt:vector size="18" baseType="lpstr">
      <vt:lpstr>Инструкция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Сводная</vt:lpstr>
      <vt:lpstr>'10 класс'!school_type</vt:lpstr>
      <vt:lpstr>'11 класс'!school_type</vt:lpstr>
      <vt:lpstr>'4 класс'!school_type</vt:lpstr>
      <vt:lpstr>'5 класс'!school_type</vt:lpstr>
      <vt:lpstr>'6 класс'!school_type</vt:lpstr>
      <vt:lpstr>'7 класс'!school_type</vt:lpstr>
      <vt:lpstr>'8 класс'!school_type</vt:lpstr>
      <vt:lpstr>'9 класс'!school_type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</cp:lastModifiedBy>
  <cp:lastPrinted>2025-09-10T05:49:18Z</cp:lastPrinted>
  <dcterms:created xsi:type="dcterms:W3CDTF">2007-11-07T20:16:05Z</dcterms:created>
  <dcterms:modified xsi:type="dcterms:W3CDTF">2025-09-30T19:54:08Z</dcterms:modified>
</cp:coreProperties>
</file>